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elle1" sheetId="1" r:id="rId4"/>
  </sheets>
</workbook>
</file>

<file path=xl/comments1.xml><?xml version="1.0" encoding="utf-8"?>
<comments xmlns="http://schemas.openxmlformats.org/spreadsheetml/2006/main">
  <authors>
    <author>Mr.x</author>
  </authors>
  <commentList>
    <comment ref="E4" authorId="0">
      <text>
        <r>
          <rPr>
            <sz val="11"/>
            <color indexed="8"/>
            <rFont val="Helvetica"/>
          </rPr>
          <t xml:space="preserve">Mr.x:
Vor 2020: Semmel Ströck 70g
</t>
        </r>
      </text>
    </comment>
    <comment ref="E7" authorId="0">
      <text>
        <r>
          <rPr>
            <sz val="11"/>
            <color indexed="8"/>
            <rFont val="Helvetica"/>
          </rPr>
          <t>Mr.x:
Vor 2020: Alino Langkorn Reis</t>
        </r>
      </text>
    </comment>
    <comment ref="E9" authorId="0">
      <text>
        <r>
          <rPr>
            <sz val="11"/>
            <color indexed="8"/>
            <rFont val="Helvetica"/>
          </rPr>
          <t>Mr.x:
Vor 2020: Billa Langkornreis. Preis in den vorherigen Jahren ersetzt mit dem von 2020.</t>
        </r>
      </text>
    </comment>
    <comment ref="I9" authorId="0">
      <text>
        <r>
          <rPr>
            <sz val="11"/>
            <color indexed="8"/>
            <rFont val="Helvetica"/>
          </rPr>
          <t>Mr.x:
Preis von 2020</t>
        </r>
      </text>
    </comment>
    <comment ref="J9" authorId="0">
      <text>
        <r>
          <rPr>
            <sz val="11"/>
            <color indexed="8"/>
            <rFont val="Helvetica"/>
          </rPr>
          <t>Mr.x:
Preis von 2020</t>
        </r>
      </text>
    </comment>
    <comment ref="E12" authorId="0">
      <text>
        <r>
          <rPr>
            <sz val="11"/>
            <color indexed="8"/>
            <rFont val="Helvetica"/>
          </rPr>
          <t>Mr.x:
Vor 2021: Ja nat. Faschiertes Rindfleisch 380g
Vor 2020: Ja natürlich Faschiertes 400g</t>
        </r>
      </text>
    </comment>
    <comment ref="I12" authorId="0">
      <text>
        <r>
          <rPr>
            <sz val="11"/>
            <color indexed="8"/>
            <rFont val="Helvetica"/>
          </rPr>
          <t>Mr.x:
In dem Jahr war die Menge 400g</t>
        </r>
      </text>
    </comment>
    <comment ref="J12" authorId="0">
      <text>
        <r>
          <rPr>
            <sz val="11"/>
            <color indexed="8"/>
            <rFont val="Helvetica"/>
          </rPr>
          <t>Mr.x:
In dem Jahr war die Menge 400g</t>
        </r>
      </text>
    </comment>
    <comment ref="E15" authorId="0">
      <text>
        <r>
          <rPr>
            <sz val="11"/>
            <color indexed="8"/>
            <rFont val="Helvetica"/>
          </rPr>
          <t>Mr.x:
Name vor 2020: Österr. Hausbrot</t>
        </r>
      </text>
    </comment>
    <comment ref="E22" authorId="0">
      <text>
        <r>
          <rPr>
            <sz val="11"/>
            <color indexed="8"/>
            <rFont val="Helvetica"/>
          </rPr>
          <t>Mr.x:
2021 umbenannt von Z. z. U. österr. Bio Spaghetti in Nat. akt. österr. Bio Spaghetti weiß</t>
        </r>
      </text>
    </comment>
    <comment ref="E24" authorId="0">
      <text>
        <r>
          <rPr>
            <sz val="11"/>
            <color indexed="8"/>
            <rFont val="Helvetica"/>
          </rPr>
          <t>Mr.x:
Vor 2021: Ja nat. Spaghetti</t>
        </r>
      </text>
    </comment>
    <comment ref="E25" authorId="0">
      <text>
        <r>
          <rPr>
            <sz val="11"/>
            <color indexed="8"/>
            <rFont val="Helvetica"/>
          </rPr>
          <t>Mr.x:
Vor 2020: Billa Spaghettini</t>
        </r>
      </text>
    </comment>
    <comment ref="G25" authorId="0">
      <text>
        <r>
          <rPr>
            <sz val="11"/>
            <color indexed="8"/>
            <rFont val="Helvetica"/>
          </rPr>
          <t>Mr.x:
Dauertiefpreis, aber kein ursprünglicher Preis</t>
        </r>
      </text>
    </comment>
    <comment ref="E27" authorId="0">
      <text>
        <r>
          <rPr>
            <sz val="11"/>
            <color indexed="8"/>
            <rFont val="Helvetica"/>
          </rPr>
          <t>Mr.x:
Vor 2020: Alamare seafood skandin. Räucherlachs 200g</t>
        </r>
      </text>
    </comment>
    <comment ref="I27" authorId="0">
      <text>
        <r>
          <rPr>
            <sz val="11"/>
            <color indexed="8"/>
            <rFont val="Helvetica"/>
          </rPr>
          <t>Mr.x:
war für 200g</t>
        </r>
      </text>
    </comment>
    <comment ref="J27" authorId="0">
      <text>
        <r>
          <rPr>
            <sz val="11"/>
            <color indexed="8"/>
            <rFont val="Helvetica"/>
          </rPr>
          <t>Mr.x:
war für 200g</t>
        </r>
      </text>
    </comment>
    <comment ref="E28" authorId="0">
      <text>
        <r>
          <rPr>
            <sz val="11"/>
            <color indexed="8"/>
            <rFont val="Helvetica"/>
          </rPr>
          <t>Mr.x:
Gibt es nicht mehr 2020; Alternative ev. Clever Räucherlachs 200g 4,79€</t>
        </r>
      </text>
    </comment>
    <comment ref="G32" authorId="0">
      <text>
        <r>
          <rPr>
            <sz val="11"/>
            <color indexed="8"/>
            <rFont val="Helvetica"/>
          </rPr>
          <t>Mr.x:
Dauertiefpreis, aber kein ursprünglicher Preis</t>
        </r>
      </text>
    </comment>
    <comment ref="E36" authorId="0">
      <text>
        <r>
          <rPr>
            <sz val="11"/>
            <color indexed="8"/>
            <rFont val="Helvetica"/>
          </rPr>
          <t>Mr.x:
Vor 2020: Dr. Oetker Tradizionale Margherita 345g</t>
        </r>
      </text>
    </comment>
    <comment ref="E37" authorId="0">
      <text>
        <r>
          <rPr>
            <sz val="11"/>
            <color indexed="8"/>
            <rFont val="Helvetica"/>
          </rPr>
          <t>Mr.x:
Gibt es nicht mehr 2020; Alternative ev. Gustavo Gusto Pizza Margherita 410g um 4,79€</t>
        </r>
      </text>
    </comment>
    <comment ref="E44" authorId="0">
      <text>
        <r>
          <rPr>
            <sz val="11"/>
            <color indexed="8"/>
            <rFont val="Helvetica"/>
          </rPr>
          <t>Mr.x:
Gab es 2020 nicht; Alternative ev. Hofstädter Putenbrust 1kg 12,99€</t>
        </r>
      </text>
    </comment>
    <comment ref="E45" authorId="0">
      <text>
        <r>
          <rPr>
            <sz val="11"/>
            <color indexed="8"/>
            <rFont val="Helvetica"/>
          </rPr>
          <t>Mr.x:
Vor 2020: Hofstädter Hühner Filet</t>
        </r>
      </text>
    </comment>
    <comment ref="F47" authorId="0">
      <text>
        <r>
          <rPr>
            <sz val="11"/>
            <color indexed="8"/>
            <rFont val="Helvetica"/>
          </rPr>
          <t>Mr.x:
Vor 2021: 250g; Danach 300g</t>
        </r>
      </text>
    </comment>
    <comment ref="E53" authorId="0">
      <text>
        <r>
          <rPr>
            <sz val="11"/>
            <color indexed="8"/>
            <rFont val="Helvetica"/>
          </rPr>
          <t>Mr.x:
Vor 2020: Steierische Eier aus Bodenhaltung 10 Stk; Preis in den vorherigen Jahren ersetzt mit dem von 2020.</t>
        </r>
      </text>
    </comment>
    <comment ref="G53" authorId="0">
      <text>
        <r>
          <rPr>
            <sz val="11"/>
            <color indexed="8"/>
            <rFont val="Helvetica"/>
          </rPr>
          <t>Mr.x:
Dauertiefpreis, aber kein ursprünglicher Preis</t>
        </r>
      </text>
    </comment>
    <comment ref="I53" authorId="0">
      <text>
        <r>
          <rPr>
            <sz val="11"/>
            <color indexed="8"/>
            <rFont val="Helvetica"/>
          </rPr>
          <t>Mr.x:
Preis von 2020</t>
        </r>
      </text>
    </comment>
    <comment ref="J53" authorId="0">
      <text>
        <r>
          <rPr>
            <sz val="11"/>
            <color indexed="8"/>
            <rFont val="Helvetica"/>
          </rPr>
          <t>Mr.x:
Preis von 2020</t>
        </r>
      </text>
    </comment>
    <comment ref="G57" authorId="0">
      <text>
        <r>
          <rPr>
            <sz val="11"/>
            <color indexed="8"/>
            <rFont val="Helvetica"/>
          </rPr>
          <t>Mr.x:
Preis ermittelt von Billa Filiale</t>
        </r>
      </text>
    </comment>
    <comment ref="E62" authorId="0">
      <text>
        <r>
          <rPr>
            <sz val="11"/>
            <color indexed="8"/>
            <rFont val="Helvetica"/>
          </rPr>
          <t xml:space="preserve">Mr.x:
Vor 2020: Kloster Toplou gr. Bio Olivenöl ex. nat. 0,75L; Preis in den vorherigen Jahren ersetzt mit dem von 2020. </t>
        </r>
      </text>
    </comment>
    <comment ref="I62" authorId="0">
      <text>
        <r>
          <rPr>
            <sz val="11"/>
            <color indexed="8"/>
            <rFont val="Helvetica"/>
          </rPr>
          <t>Mr.x:
Preis von 2020</t>
        </r>
      </text>
    </comment>
    <comment ref="J62" authorId="0">
      <text>
        <r>
          <rPr>
            <sz val="11"/>
            <color indexed="8"/>
            <rFont val="Helvetica"/>
          </rPr>
          <t>Mr.x:
Preis von 2020</t>
        </r>
      </text>
    </comment>
    <comment ref="E64" authorId="0">
      <text>
        <r>
          <rPr>
            <sz val="11"/>
            <color indexed="8"/>
            <rFont val="Helvetica"/>
          </rPr>
          <t>Mr.x:
Wurde 2020 auf 0,75L erhöht</t>
        </r>
      </text>
    </comment>
    <comment ref="I64" authorId="0">
      <text>
        <r>
          <rPr>
            <sz val="11"/>
            <color indexed="8"/>
            <rFont val="Helvetica"/>
          </rPr>
          <t>Mr.x:
war 2019 bei 0,5L</t>
        </r>
      </text>
    </comment>
    <comment ref="J64" authorId="0">
      <text>
        <r>
          <rPr>
            <sz val="11"/>
            <color indexed="8"/>
            <rFont val="Helvetica"/>
          </rPr>
          <t>Mr.x:
war 2018 bei 0,5L</t>
        </r>
      </text>
    </comment>
    <comment ref="E65" authorId="0">
      <text>
        <r>
          <rPr>
            <sz val="11"/>
            <color indexed="8"/>
            <rFont val="Helvetica"/>
          </rPr>
          <t>Mr.x:
Wurde 2021 ersetzt; War zuvor „Alnatura Olivenöl 500ml“</t>
        </r>
      </text>
    </comment>
    <comment ref="E66" authorId="0">
      <text>
        <r>
          <rPr>
            <sz val="11"/>
            <color indexed="8"/>
            <rFont val="Helvetica"/>
          </rPr>
          <t>Mr.x:
Vor 2021: Z. z. U. Bio Äpfel
Vor 2020: Natur aktiv Bio Äpfel 1kg</t>
        </r>
      </text>
    </comment>
    <comment ref="E67" authorId="0">
      <text>
        <r>
          <rPr>
            <sz val="11"/>
            <color indexed="8"/>
            <rFont val="Helvetica"/>
          </rPr>
          <t>Mr.x:
Vor 2021: Apfel lose aus Österr.</t>
        </r>
      </text>
    </comment>
    <comment ref="E69" authorId="0">
      <text>
        <r>
          <rPr>
            <sz val="11"/>
            <color indexed="8"/>
            <rFont val="Helvetica"/>
          </rPr>
          <t>Mr.x:
Vor 2020: Gala Apfel aus Österr. 1kg</t>
        </r>
      </text>
    </comment>
    <comment ref="G72" authorId="0">
      <text>
        <r>
          <rPr>
            <sz val="11"/>
            <color indexed="8"/>
            <rFont val="Helvetica"/>
          </rPr>
          <t>Mr.x:
Ermittelt von Billa Filiale vor Ort</t>
        </r>
      </text>
    </comment>
    <comment ref="E77" authorId="0">
      <text>
        <r>
          <rPr>
            <sz val="11"/>
            <color indexed="8"/>
            <rFont val="Helvetica"/>
          </rPr>
          <t>Mr.x:
Produkt wurde 2020 getauscht; vorher: Knödl Erdäpfel mehlig aus Österr. 1kg;
Preis in den vorherigen Jahren ersetzt mit dem von 2020.</t>
        </r>
      </text>
    </comment>
    <comment ref="I77" authorId="0">
      <text>
        <r>
          <rPr>
            <sz val="11"/>
            <color indexed="8"/>
            <rFont val="Helvetica"/>
          </rPr>
          <t>Mr.x:
Preis von 2020</t>
        </r>
      </text>
    </comment>
    <comment ref="J77" authorId="0">
      <text>
        <r>
          <rPr>
            <sz val="11"/>
            <color indexed="8"/>
            <rFont val="Helvetica"/>
          </rPr>
          <t>Mr.x:
Preis von 2020</t>
        </r>
      </text>
    </comment>
    <comment ref="E86" authorId="0">
      <text>
        <r>
          <rPr>
            <sz val="11"/>
            <color indexed="8"/>
            <rFont val="Helvetica"/>
          </rPr>
          <t>Mr.x:
2020 umbenannt von Z. z. U. österr. Bio Mineralwasser Still 1,5L</t>
        </r>
      </text>
    </comment>
  </commentList>
</comments>
</file>

<file path=xl/sharedStrings.xml><?xml version="1.0" encoding="utf-8"?>
<sst xmlns="http://schemas.openxmlformats.org/spreadsheetml/2006/main" uniqueCount="211">
  <si>
    <t>Kate-gorie</t>
  </si>
  <si>
    <t>Basis-produkt</t>
  </si>
  <si>
    <t>Super
Markt</t>
  </si>
  <si>
    <t>Er-sa-tz</t>
  </si>
  <si>
    <t>Produktbezeichnung im Supermarkt</t>
  </si>
  <si>
    <t>Men-ge</t>
  </si>
  <si>
    <t>Preis Jänner 2021</t>
  </si>
  <si>
    <t>Preis Jänner 2020</t>
  </si>
  <si>
    <t>Preis Jänner 2019</t>
  </si>
  <si>
    <t>Preis Jänner 2018</t>
  </si>
  <si>
    <t>Menge im Warenkorb</t>
  </si>
  <si>
    <t>Gewichteter Waren
korb 2021</t>
  </si>
  <si>
    <t>Gewichteter Waren
korb 2020</t>
  </si>
  <si>
    <t>Gewichteter Waren
korb 2019</t>
  </si>
  <si>
    <t>Gewichteter Waren
korb 2018</t>
  </si>
  <si>
    <t>Anteil im Warenkorb 2021</t>
  </si>
  <si>
    <t>Anteil im Warenkorb 2020</t>
  </si>
  <si>
    <t>Anteil im Warenkorb 2019</t>
  </si>
  <si>
    <t>Anteil im Warenkorb 2018</t>
  </si>
  <si>
    <t>🍞</t>
  </si>
  <si>
    <t>Semmel</t>
  </si>
  <si>
    <t>Österr. Kaisersemmerl</t>
  </si>
  <si>
    <t>1Stk</t>
  </si>
  <si>
    <t>6 Stk</t>
  </si>
  <si>
    <t>✓</t>
  </si>
  <si>
    <t>Gutes vom Bäcker österr. Semmeln 460g</t>
  </si>
  <si>
    <t>10Stk</t>
  </si>
  <si>
    <t>Kaisersemmel 70g</t>
  </si>
  <si>
    <t>Langsemmel 70g</t>
  </si>
  <si>
    <t>🍚</t>
  </si>
  <si>
    <t>Langkorn-reis</t>
  </si>
  <si>
    <t>Nat. akt. Bio Langkorn Reis</t>
  </si>
  <si>
    <t>1kg</t>
  </si>
  <si>
    <t>250g</t>
  </si>
  <si>
    <t>Happy Harvest Langkorn Reis</t>
  </si>
  <si>
    <t>Ja nat. Langkornreis</t>
  </si>
  <si>
    <t>Billa Langkornreis Parboiled im Kochbeutel</t>
  </si>
  <si>
    <t>500g</t>
  </si>
  <si>
    <t>🍖</t>
  </si>
  <si>
    <t>Faschiertes</t>
  </si>
  <si>
    <t>Z. z. U. Österr. Bio-Rinder-Faschiertes</t>
  </si>
  <si>
    <t>Alpenhof Rinderfaschiertes</t>
  </si>
  <si>
    <t>Ja nat. Rinderfaschiertes</t>
  </si>
  <si>
    <t>330g</t>
  </si>
  <si>
    <t>Hofestädter Faschiertes gemischt</t>
  </si>
  <si>
    <t>Brot</t>
  </si>
  <si>
    <t>Z. z. U. österr. Bio Roggen Vollkornbrot</t>
  </si>
  <si>
    <t>Klassisches Hausbrot</t>
  </si>
  <si>
    <t>Ja nat. Roggenvollkornbrot</t>
  </si>
  <si>
    <t>Roggenbrot</t>
  </si>
  <si>
    <t>🍼</t>
  </si>
  <si>
    <t>Milch</t>
  </si>
  <si>
    <t>Z. z. U. österr. Bio Bergbauern Vollmilch 3,6%</t>
  </si>
  <si>
    <t>1L</t>
  </si>
  <si>
    <t>Milfina Vollmilch 3,5%</t>
  </si>
  <si>
    <t>Ja nat. Vollmilch 3,5%</t>
  </si>
  <si>
    <t>Billa Bergbauern Heumilch 3,6%</t>
  </si>
  <si>
    <t>🍝</t>
  </si>
  <si>
    <t>Spaghetti</t>
  </si>
  <si>
    <t>Nat. akt. österr. Bio Spaghetti weiß</t>
  </si>
  <si>
    <t>Carloni Spaghetti Hartweizengrieß</t>
  </si>
  <si>
    <t>Ja nat. Bio Spaghetti</t>
  </si>
  <si>
    <t>Billa Spaghetti</t>
  </si>
  <si>
    <t>🍤</t>
  </si>
  <si>
    <t>Lachs</t>
  </si>
  <si>
    <t>Nat. akt. Bio Räucherlachs</t>
  </si>
  <si>
    <t>100g</t>
  </si>
  <si>
    <t>Alamare Seafood Lachsforelle geräuchert</t>
  </si>
  <si>
    <t>Billa Räucherlachs</t>
  </si>
  <si>
    <t>Billa Forellenfilet Geräuchert</t>
  </si>
  <si>
    <t>🌱</t>
  </si>
  <si>
    <t>Salat</t>
  </si>
  <si>
    <t>Kopfsalat aus Italien</t>
  </si>
  <si>
    <t>1 Stk</t>
  </si>
  <si>
    <t>Eisbergsalat aus Spanien</t>
  </si>
  <si>
    <t>Häupelsalat aus Italien</t>
  </si>
  <si>
    <t>Endiviensalat aus Italien</t>
  </si>
  <si>
    <t>🍕</t>
  </si>
  <si>
    <t>Pizza
tiefgekühlt</t>
  </si>
  <si>
    <t>Steinofen Pizza Margherita 300g</t>
  </si>
  <si>
    <t>Dr. Oetker Pietro Pizzi Margherita 620g</t>
  </si>
  <si>
    <t>2Stk</t>
  </si>
  <si>
    <t>Dr. Oetker La Mia Grande Margherita 360g</t>
  </si>
  <si>
    <t>Schär Pizza Magherita Glutenfrei 300g</t>
  </si>
  <si>
    <t>Schinken</t>
  </si>
  <si>
    <t>Gourmet Schinken</t>
  </si>
  <si>
    <t>150g</t>
  </si>
  <si>
    <t>Toastschinken</t>
  </si>
  <si>
    <t>200g</t>
  </si>
  <si>
    <t>Ja nat. Rauchschinken</t>
  </si>
  <si>
    <t xml:space="preserve">Hofstädter Landschinken </t>
  </si>
  <si>
    <t>🍗</t>
  </si>
  <si>
    <t>Truthahn</t>
  </si>
  <si>
    <t>Truthahnbrust</t>
  </si>
  <si>
    <t>Landgut Hühnerfilet</t>
  </si>
  <si>
    <t>Hofstädter Truthahn Rollbraten</t>
  </si>
  <si>
    <t>Hofstädter Hühnerfilet 2 Stk.</t>
  </si>
  <si>
    <t>🧀</t>
  </si>
  <si>
    <t>Gouda</t>
  </si>
  <si>
    <t>Z. z. U. österr. Bio Gouda</t>
  </si>
  <si>
    <t>350g</t>
  </si>
  <si>
    <t>Milfina Gouda geschnitten</t>
  </si>
  <si>
    <t>300g</t>
  </si>
  <si>
    <t>Ja nat. Gouda Scheiben</t>
  </si>
  <si>
    <t>Schärdinger Gouda 45%</t>
  </si>
  <si>
    <t>🍳</t>
  </si>
  <si>
    <t>Eier</t>
  </si>
  <si>
    <t>Z. z. U. österr. Bio Freilandeier</t>
  </si>
  <si>
    <t>5 Stk</t>
  </si>
  <si>
    <t>Goldland Freilandeier aus Österr.</t>
  </si>
  <si>
    <t>Ja nat. Bio Eier 10er M</t>
  </si>
  <si>
    <t>Tonis Freilandeier M 10er</t>
  </si>
  <si>
    <t>🍯</t>
  </si>
  <si>
    <t>Honig</t>
  </si>
  <si>
    <t>Nat. akt. Bio Honig flüssig/cremig</t>
  </si>
  <si>
    <t>Österr. Imkerhonig</t>
  </si>
  <si>
    <t>Darbo Blütenhonig Bienenhonig</t>
  </si>
  <si>
    <t>Bergland Waldblütenhonig aus Österr.</t>
  </si>
  <si>
    <t>🍴</t>
  </si>
  <si>
    <t>Butter</t>
  </si>
  <si>
    <t>Z. z. U. österr. Bio-Bergbauern Butter</t>
  </si>
  <si>
    <t>125g</t>
  </si>
  <si>
    <t>Milfina Teebutter</t>
  </si>
  <si>
    <t>Ja nat. Alpenbutter</t>
  </si>
  <si>
    <t>Billa Bergbauern Heumilch Teebutter</t>
  </si>
  <si>
    <t>🍶</t>
  </si>
  <si>
    <t>Olivenöl</t>
  </si>
  <si>
    <t>Nat. akt. Griechisches Bio Olivenöl</t>
  </si>
  <si>
    <t>0,75L</t>
  </si>
  <si>
    <t>0,3L</t>
  </si>
  <si>
    <t>Minos gr. Olivenöl ex. nat.</t>
  </si>
  <si>
    <t>Ja nat. natives Olivenöl Extra</t>
  </si>
  <si>
    <t>BILLA 100% Griechisches Olivenöl</t>
  </si>
  <si>
    <t>0,5L</t>
  </si>
  <si>
    <t>🍎</t>
  </si>
  <si>
    <t>Apfel</t>
  </si>
  <si>
    <t>Z. z. U. Bio Äpfel aus Österr.</t>
  </si>
  <si>
    <t>Apfel lose aus OÖ.</t>
  </si>
  <si>
    <t xml:space="preserve">Ja nat. Apfel Rot aus Österr. </t>
  </si>
  <si>
    <t>D. k. i. h. Gala Apfel gelegt aus Österr.</t>
  </si>
  <si>
    <t>🍌</t>
  </si>
  <si>
    <t>Bananen</t>
  </si>
  <si>
    <t>Nat. akt. Bio Fairtrade Bananen</t>
  </si>
  <si>
    <t>Ja nat. Bananen aus Dom. Rep.</t>
  </si>
  <si>
    <t>SanLucar Bananen aus Ecuador</t>
  </si>
  <si>
    <t>🍠</t>
  </si>
  <si>
    <t>Kartoffeln</t>
  </si>
  <si>
    <t>Z. z. U. österr. Bio Erdäpfel</t>
  </si>
  <si>
    <t>1,5kg</t>
  </si>
  <si>
    <t>Kartoffeln aus österrr. festkochend</t>
  </si>
  <si>
    <t>2kg</t>
  </si>
  <si>
    <t>Ja nat. Erdäpfel Mehlig aus Österr.</t>
  </si>
  <si>
    <t>D. k. i. h. Erdäpfel Speckig aus Österr.</t>
  </si>
  <si>
    <t>🍫</t>
  </si>
  <si>
    <t>Vollmilch-
schokolade</t>
  </si>
  <si>
    <t>Riquet Vollmilch Schokolade</t>
  </si>
  <si>
    <t>Alpenvollmilch Choceur</t>
  </si>
  <si>
    <t>Milka Alpenmilch</t>
  </si>
  <si>
    <t>Ferrero Kinder Schokolade</t>
  </si>
  <si>
    <t>☕️</t>
  </si>
  <si>
    <t>Kaffee</t>
  </si>
  <si>
    <t>Nat. akt. Bio Fairtrade Cafe Latino ganze Bohne</t>
  </si>
  <si>
    <t>Amaroy Wiener Mischung Röstkaffee gemahlen</t>
  </si>
  <si>
    <t>Ja nat. Hochlandkaffee Gemahlen</t>
  </si>
  <si>
    <t>Jacobs Monarch Ganze Bohne</t>
  </si>
  <si>
    <t>💧</t>
  </si>
  <si>
    <t>Stilles Wasser</t>
  </si>
  <si>
    <t>Z. z. U. Mineralwasser Still</t>
  </si>
  <si>
    <t>1,5L</t>
  </si>
  <si>
    <t>10,5L</t>
  </si>
  <si>
    <t>Sodawasser</t>
  </si>
  <si>
    <t>Römerquelle still</t>
  </si>
  <si>
    <t>Vöslauer ohne</t>
  </si>
  <si>
    <t>🍻</t>
  </si>
  <si>
    <t>Dosenbier</t>
  </si>
  <si>
    <t>Stiegl Goldbräu 5%</t>
  </si>
  <si>
    <t>Puntigamer</t>
  </si>
  <si>
    <t>Gösser Märzen</t>
  </si>
  <si>
    <t>Zipfer Urtyp</t>
  </si>
  <si>
    <t>💶</t>
  </si>
  <si>
    <t>SUMME</t>
  </si>
  <si>
    <t>Summe Standardwarenkorb</t>
  </si>
  <si>
    <t>Summe Ersatzwarenkorb</t>
  </si>
  <si>
    <t>➗</t>
  </si>
  <si>
    <t>Inflation</t>
  </si>
  <si>
    <t>Inflation Standardwarenkorb</t>
  </si>
  <si>
    <t>2021</t>
  </si>
  <si>
    <t>2020</t>
  </si>
  <si>
    <t>Inflation Ersatzwarenkorb</t>
  </si>
  <si>
    <t>Abkürzung</t>
  </si>
  <si>
    <t>Bezeichnung</t>
  </si>
  <si>
    <t>Notiz</t>
  </si>
  <si>
    <t>D. k. i. h.</t>
  </si>
  <si>
    <t xml:space="preserve">Da komm ich her! </t>
  </si>
  <si>
    <t>Eigenmarke von Hofer</t>
  </si>
  <si>
    <t>Dom. Rep.</t>
  </si>
  <si>
    <t>Dominikanische Republik</t>
  </si>
  <si>
    <t>ex. nat.</t>
  </si>
  <si>
    <t>extra nativ</t>
  </si>
  <si>
    <t>Gr.</t>
  </si>
  <si>
    <t>Griechenland</t>
  </si>
  <si>
    <t>Ja nat.</t>
  </si>
  <si>
    <t>Ja natürlich!</t>
  </si>
  <si>
    <t>Bio Eigenmarke von Billa</t>
  </si>
  <si>
    <t>Nat. akt.</t>
  </si>
  <si>
    <t>Natur aktiv</t>
  </si>
  <si>
    <t>Bio Eigenmarke von Hofer</t>
  </si>
  <si>
    <t>Österr.</t>
  </si>
  <si>
    <t>Österreich</t>
  </si>
  <si>
    <t>Z. z. U.</t>
  </si>
  <si>
    <t>Zurück zum Ursprung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</si>
</sst>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[$€-2] 0.00"/>
    <numFmt numFmtId="60" formatCode="#,##0%"/>
    <numFmt numFmtId="61" formatCode="[$€-2] #,##0.00"/>
  </numFmts>
  <fonts count="9">
    <font>
      <sz val="10"/>
      <color indexed="8"/>
      <name val="Verdana"/>
    </font>
    <font>
      <sz val="12"/>
      <color indexed="8"/>
      <name val="Helvetica"/>
    </font>
    <font>
      <sz val="13"/>
      <color indexed="8"/>
      <name val="Verdana"/>
    </font>
    <font>
      <b val="1"/>
      <sz val="10"/>
      <color indexed="8"/>
      <name val="Verdana"/>
    </font>
    <font>
      <sz val="27"/>
      <color indexed="8"/>
      <name val="Apple Color Emoji"/>
    </font>
    <font>
      <sz val="10"/>
      <color indexed="8"/>
      <name val="Lucida Grande"/>
    </font>
    <font>
      <sz val="11"/>
      <color indexed="8"/>
      <name val="Helvetica"/>
    </font>
    <font>
      <b val="1"/>
      <sz val="14"/>
      <color indexed="8"/>
      <name val="Verdana"/>
    </font>
    <font>
      <b val="1"/>
      <sz val="13"/>
      <color indexed="8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gradientFill type="linear" degree="270">
        <stop position="0">
          <color rgb="ffdafea4"/>
        </stop>
        <stop position="0.35">
          <color rgb="ffe4fdbf"/>
        </stop>
        <stop position="1">
          <color rgb="fff4ffe5"/>
        </stop>
      </gradientFill>
    </fill>
    <fill>
      <patternFill patternType="solid">
        <fgColor indexed="14"/>
        <bgColor auto="1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8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0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10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0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10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12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9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12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12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0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3" fillId="3" borderId="2" applyNumberFormat="1" applyFont="1" applyFill="1" applyBorder="1" applyAlignment="1" applyProtection="0">
      <alignment horizontal="center" vertical="center" wrapText="1"/>
    </xf>
    <xf numFmtId="49" fontId="3" fillId="3" borderId="3" applyNumberFormat="1" applyFont="1" applyFill="1" applyBorder="1" applyAlignment="1" applyProtection="0">
      <alignment horizontal="center" vertical="center" wrapText="1"/>
    </xf>
    <xf numFmtId="49" fontId="3" fillId="3" borderId="4" applyNumberFormat="1" applyFont="1" applyFill="1" applyBorder="1" applyAlignment="1" applyProtection="0">
      <alignment horizontal="center" vertical="center" wrapText="1"/>
    </xf>
    <xf numFmtId="49" fontId="3" fillId="3" borderId="5" applyNumberFormat="1" applyFont="1" applyFill="1" applyBorder="1" applyAlignment="1" applyProtection="0">
      <alignment horizontal="center" vertical="center" wrapText="1"/>
    </xf>
    <xf numFmtId="49" fontId="3" fillId="3" borderId="6" applyNumberFormat="1" applyFont="1" applyFill="1" applyBorder="1" applyAlignment="1" applyProtection="0">
      <alignment horizontal="center" vertical="center" wrapText="1"/>
    </xf>
    <xf numFmtId="49" fontId="3" fillId="3" borderId="7" applyNumberFormat="1" applyFont="1" applyFill="1" applyBorder="1" applyAlignment="1" applyProtection="0">
      <alignment horizontal="center" vertical="center" wrapText="1"/>
    </xf>
    <xf numFmtId="49" fontId="3" fillId="3" borderId="8" applyNumberFormat="1" applyFont="1" applyFill="1" applyBorder="1" applyAlignment="1" applyProtection="0">
      <alignment horizontal="center" vertical="center" wrapText="1"/>
    </xf>
    <xf numFmtId="49" fontId="3" fillId="3" borderId="9" applyNumberFormat="1" applyFont="1" applyFill="1" applyBorder="1" applyAlignment="1" applyProtection="0">
      <alignment horizontal="center" vertical="center" wrapText="1"/>
    </xf>
    <xf numFmtId="49" fontId="4" fillId="2" borderId="10" applyNumberFormat="1" applyFont="1" applyFill="1" applyBorder="1" applyAlignment="1" applyProtection="0">
      <alignment horizontal="center" vertical="center"/>
    </xf>
    <xf numFmtId="49" fontId="3" fillId="2" borderId="11" applyNumberFormat="1" applyFont="1" applyFill="1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/>
    </xf>
    <xf numFmtId="0" fontId="0" fillId="3" borderId="11" applyNumberFormat="0" applyFont="1" applyFill="1" applyBorder="1" applyAlignment="1" applyProtection="0">
      <alignment horizontal="center" vertical="center"/>
    </xf>
    <xf numFmtId="49" fontId="0" borderId="11" applyNumberFormat="1" applyFont="1" applyFill="0" applyBorder="1" applyAlignment="1" applyProtection="0">
      <alignment vertical="bottom"/>
    </xf>
    <xf numFmtId="49" fontId="0" fillId="3" borderId="11" applyNumberFormat="1" applyFont="1" applyFill="1" applyBorder="1" applyAlignment="1" applyProtection="0">
      <alignment vertical="bottom"/>
    </xf>
    <xf numFmtId="59" fontId="0" fillId="3" borderId="11" applyNumberFormat="1" applyFont="1" applyFill="1" applyBorder="1" applyAlignment="1" applyProtection="0">
      <alignment vertical="bottom"/>
    </xf>
    <xf numFmtId="49" fontId="0" fillId="3" borderId="11" applyNumberFormat="1" applyFont="1" applyFill="1" applyBorder="1" applyAlignment="1" applyProtection="0">
      <alignment horizontal="center" vertical="center"/>
    </xf>
    <xf numFmtId="59" fontId="0" fillId="4" borderId="12" applyNumberFormat="1" applyFont="1" applyFill="1" applyBorder="1" applyAlignment="1" applyProtection="0">
      <alignment vertical="bottom"/>
    </xf>
    <xf numFmtId="59" fontId="0" borderId="13" applyNumberFormat="1" applyFont="1" applyFill="0" applyBorder="1" applyAlignment="1" applyProtection="0">
      <alignment vertical="bottom"/>
    </xf>
    <xf numFmtId="59" fontId="0" borderId="14" applyNumberFormat="1" applyFont="1" applyFill="0" applyBorder="1" applyAlignment="1" applyProtection="0">
      <alignment vertical="bottom"/>
    </xf>
    <xf numFmtId="60" fontId="0" borderId="15" applyNumberFormat="1" applyFont="1" applyFill="0" applyBorder="1" applyAlignment="1" applyProtection="0">
      <alignment vertical="bottom"/>
    </xf>
    <xf numFmtId="60" fontId="0" borderId="16" applyNumberFormat="1" applyFont="1" applyFill="0" applyBorder="1" applyAlignment="1" applyProtection="0">
      <alignment vertical="bottom"/>
    </xf>
    <xf numFmtId="60" fontId="0" borderId="17" applyNumberFormat="1" applyFont="1" applyFill="0" applyBorder="1" applyAlignment="1" applyProtection="0">
      <alignment vertical="bottom"/>
    </xf>
    <xf numFmtId="60" fontId="0" borderId="18" applyNumberFormat="1" applyFont="1" applyFill="0" applyBorder="1" applyAlignment="1" applyProtection="0">
      <alignment vertical="bottom"/>
    </xf>
    <xf numFmtId="0" fontId="0" fillId="3" borderId="19" applyNumberFormat="0" applyFont="1" applyFill="1" applyBorder="1" applyAlignment="1" applyProtection="0">
      <alignment horizontal="center" vertical="bottom"/>
    </xf>
    <xf numFmtId="0" fontId="0" fillId="3" borderId="20" applyNumberFormat="0" applyFont="1" applyFill="1" applyBorder="1" applyAlignment="1" applyProtection="0">
      <alignment horizontal="center" vertical="bottom"/>
    </xf>
    <xf numFmtId="49" fontId="5" borderId="20" applyNumberFormat="1" applyFont="1" applyFill="0" applyBorder="1" applyAlignment="1" applyProtection="0">
      <alignment horizontal="center" vertical="center"/>
    </xf>
    <xf numFmtId="49" fontId="0" borderId="20" applyNumberFormat="1" applyFont="1" applyFill="0" applyBorder="1" applyAlignment="1" applyProtection="0">
      <alignment vertical="bottom"/>
    </xf>
    <xf numFmtId="49" fontId="0" fillId="3" borderId="20" applyNumberFormat="1" applyFont="1" applyFill="1" applyBorder="1" applyAlignment="1" applyProtection="0">
      <alignment vertical="bottom"/>
    </xf>
    <xf numFmtId="59" fontId="0" fillId="3" borderId="20" applyNumberFormat="1" applyFont="1" applyFill="1" applyBorder="1" applyAlignment="1" applyProtection="0">
      <alignment vertical="bottom"/>
    </xf>
    <xf numFmtId="59" fontId="0" fillId="4" borderId="21" applyNumberFormat="1" applyFont="1" applyFill="1" applyBorder="1" applyAlignment="1" applyProtection="0">
      <alignment vertical="bottom"/>
    </xf>
    <xf numFmtId="59" fontId="0" borderId="22" applyNumberFormat="1" applyFont="1" applyFill="0" applyBorder="1" applyAlignment="1" applyProtection="0">
      <alignment vertical="bottom"/>
    </xf>
    <xf numFmtId="59" fontId="0" borderId="23" applyNumberFormat="1" applyFont="1" applyFill="0" applyBorder="1" applyAlignment="1" applyProtection="0">
      <alignment vertical="bottom"/>
    </xf>
    <xf numFmtId="60" fontId="0" borderId="24" applyNumberFormat="1" applyFont="1" applyFill="0" applyBorder="1" applyAlignment="1" applyProtection="0">
      <alignment vertical="bottom"/>
    </xf>
    <xf numFmtId="60" fontId="0" borderId="25" applyNumberFormat="1" applyFont="1" applyFill="0" applyBorder="1" applyAlignment="1" applyProtection="0">
      <alignment vertical="bottom"/>
    </xf>
    <xf numFmtId="60" fontId="0" borderId="26" applyNumberFormat="1" applyFont="1" applyFill="0" applyBorder="1" applyAlignment="1" applyProtection="0">
      <alignment vertical="bottom"/>
    </xf>
    <xf numFmtId="60" fontId="0" borderId="27" applyNumberFormat="1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horizontal="center" vertical="center"/>
    </xf>
    <xf numFmtId="0" fontId="0" fillId="3" borderId="20" applyNumberFormat="0" applyFont="1" applyFill="1" applyBorder="1" applyAlignment="1" applyProtection="0">
      <alignment horizontal="center" vertical="center"/>
    </xf>
    <xf numFmtId="61" fontId="0" fillId="3" borderId="20" applyNumberFormat="1" applyFont="1" applyFill="1" applyBorder="1" applyAlignment="1" applyProtection="0">
      <alignment vertical="bottom"/>
    </xf>
    <xf numFmtId="61" fontId="0" fillId="4" borderId="21" applyNumberFormat="1" applyFont="1" applyFill="1" applyBorder="1" applyAlignment="1" applyProtection="0">
      <alignment vertical="bottom"/>
    </xf>
    <xf numFmtId="61" fontId="0" borderId="22" applyNumberFormat="1" applyFont="1" applyFill="0" applyBorder="1" applyAlignment="1" applyProtection="0">
      <alignment vertical="bottom"/>
    </xf>
    <xf numFmtId="61" fontId="0" borderId="23" applyNumberFormat="1" applyFont="1" applyFill="0" applyBorder="1" applyAlignment="1" applyProtection="0">
      <alignment vertical="bottom"/>
    </xf>
    <xf numFmtId="49" fontId="4" fillId="2" borderId="19" applyNumberFormat="1" applyFont="1" applyFill="1" applyBorder="1" applyAlignment="1" applyProtection="0">
      <alignment horizontal="center" vertical="center"/>
    </xf>
    <xf numFmtId="49" fontId="3" fillId="2" borderId="20" applyNumberFormat="1" applyFont="1" applyFill="1" applyBorder="1" applyAlignment="1" applyProtection="0">
      <alignment horizontal="center" vertical="center" wrapText="1"/>
    </xf>
    <xf numFmtId="49" fontId="0" fillId="3" borderId="20" applyNumberFormat="1" applyFont="1" applyFill="1" applyBorder="1" applyAlignment="1" applyProtection="0">
      <alignment horizontal="center" vertical="center"/>
    </xf>
    <xf numFmtId="61" fontId="0" borderId="20" applyNumberFormat="1" applyFont="1" applyFill="0" applyBorder="1" applyAlignment="1" applyProtection="0">
      <alignment vertical="bottom"/>
    </xf>
    <xf numFmtId="61" fontId="0" fillId="2" borderId="20" applyNumberFormat="1" applyFont="1" applyFill="1" applyBorder="1" applyAlignment="1" applyProtection="0">
      <alignment vertical="bottom"/>
    </xf>
    <xf numFmtId="59" fontId="0" borderId="20" applyNumberFormat="1" applyFont="1" applyFill="0" applyBorder="1" applyAlignment="1" applyProtection="0">
      <alignment vertical="bottom"/>
    </xf>
    <xf numFmtId="0" fontId="0" fillId="5" borderId="20" applyNumberFormat="0" applyFont="1" applyFill="1" applyBorder="1" applyAlignment="1" applyProtection="0">
      <alignment horizontal="center" vertical="center"/>
    </xf>
    <xf numFmtId="49" fontId="0" fillId="5" borderId="20" applyNumberFormat="1" applyFont="1" applyFill="1" applyBorder="1" applyAlignment="1" applyProtection="0">
      <alignment vertical="bottom"/>
    </xf>
    <xf numFmtId="61" fontId="0" fillId="5" borderId="20" applyNumberFormat="1" applyFont="1" applyFill="1" applyBorder="1" applyAlignment="1" applyProtection="0">
      <alignment vertical="bottom"/>
    </xf>
    <xf numFmtId="61" fontId="0" fillId="5" borderId="21" applyNumberFormat="1" applyFont="1" applyFill="1" applyBorder="1" applyAlignment="1" applyProtection="0">
      <alignment vertical="bottom"/>
    </xf>
    <xf numFmtId="61" fontId="0" fillId="5" borderId="22" applyNumberFormat="1" applyFont="1" applyFill="1" applyBorder="1" applyAlignment="1" applyProtection="0">
      <alignment vertical="bottom"/>
    </xf>
    <xf numFmtId="61" fontId="0" fillId="5" borderId="23" applyNumberFormat="1" applyFont="1" applyFill="1" applyBorder="1" applyAlignment="1" applyProtection="0">
      <alignment vertical="bottom"/>
    </xf>
    <xf numFmtId="60" fontId="0" fillId="5" borderId="24" applyNumberFormat="1" applyFont="1" applyFill="1" applyBorder="1" applyAlignment="1" applyProtection="0">
      <alignment vertical="bottom"/>
    </xf>
    <xf numFmtId="60" fontId="0" fillId="5" borderId="25" applyNumberFormat="1" applyFont="1" applyFill="1" applyBorder="1" applyAlignment="1" applyProtection="0">
      <alignment vertical="bottom"/>
    </xf>
    <xf numFmtId="60" fontId="0" fillId="5" borderId="26" applyNumberFormat="1" applyFont="1" applyFill="1" applyBorder="1" applyAlignment="1" applyProtection="0">
      <alignment vertical="bottom"/>
    </xf>
    <xf numFmtId="60" fontId="0" fillId="5" borderId="27" applyNumberFormat="1" applyFont="1" applyFill="1" applyBorder="1" applyAlignment="1" applyProtection="0">
      <alignment vertical="bottom"/>
    </xf>
    <xf numFmtId="49" fontId="5" fillId="5" borderId="20" applyNumberFormat="1" applyFont="1" applyFill="1" applyBorder="1" applyAlignment="1" applyProtection="0">
      <alignment horizontal="center" vertical="center"/>
    </xf>
    <xf numFmtId="49" fontId="0" borderId="20" applyNumberFormat="1" applyFont="1" applyFill="0" applyBorder="1" applyAlignment="1" applyProtection="0">
      <alignment horizontal="center" vertical="center"/>
    </xf>
    <xf numFmtId="59" fontId="0" fillId="5" borderId="20" applyNumberFormat="1" applyFont="1" applyFill="1" applyBorder="1" applyAlignment="1" applyProtection="0">
      <alignment vertical="bottom"/>
    </xf>
    <xf numFmtId="59" fontId="0" fillId="5" borderId="21" applyNumberFormat="1" applyFont="1" applyFill="1" applyBorder="1" applyAlignment="1" applyProtection="0">
      <alignment vertical="bottom"/>
    </xf>
    <xf numFmtId="59" fontId="0" fillId="5" borderId="22" applyNumberFormat="1" applyFont="1" applyFill="1" applyBorder="1" applyAlignment="1" applyProtection="0">
      <alignment vertical="bottom"/>
    </xf>
    <xf numFmtId="59" fontId="0" fillId="5" borderId="23" applyNumberFormat="1" applyFont="1" applyFill="1" applyBorder="1" applyAlignment="1" applyProtection="0">
      <alignment vertical="bottom"/>
    </xf>
    <xf numFmtId="0" fontId="0" fillId="3" borderId="28" applyNumberFormat="0" applyFont="1" applyFill="1" applyBorder="1" applyAlignment="1" applyProtection="0">
      <alignment horizontal="center" vertical="bottom"/>
    </xf>
    <xf numFmtId="0" fontId="0" fillId="3" borderId="29" applyNumberFormat="0" applyFont="1" applyFill="1" applyBorder="1" applyAlignment="1" applyProtection="0">
      <alignment horizontal="center" vertical="bottom"/>
    </xf>
    <xf numFmtId="49" fontId="5" borderId="29" applyNumberFormat="1" applyFont="1" applyFill="0" applyBorder="1" applyAlignment="1" applyProtection="0">
      <alignment horizontal="center" vertical="center"/>
    </xf>
    <xf numFmtId="49" fontId="0" fillId="3" borderId="29" applyNumberFormat="1" applyFont="1" applyFill="1" applyBorder="1" applyAlignment="1" applyProtection="0">
      <alignment vertical="bottom"/>
    </xf>
    <xf numFmtId="61" fontId="0" fillId="3" borderId="29" applyNumberFormat="1" applyFont="1" applyFill="1" applyBorder="1" applyAlignment="1" applyProtection="0">
      <alignment vertical="bottom"/>
    </xf>
    <xf numFmtId="59" fontId="0" fillId="4" borderId="30" applyNumberFormat="1" applyFont="1" applyFill="1" applyBorder="1" applyAlignment="1" applyProtection="0">
      <alignment vertical="bottom"/>
    </xf>
    <xf numFmtId="59" fontId="0" borderId="31" applyNumberFormat="1" applyFont="1" applyFill="0" applyBorder="1" applyAlignment="1" applyProtection="0">
      <alignment vertical="bottom"/>
    </xf>
    <xf numFmtId="59" fontId="0" borderId="32" applyNumberFormat="1" applyFont="1" applyFill="0" applyBorder="1" applyAlignment="1" applyProtection="0">
      <alignment vertical="bottom"/>
    </xf>
    <xf numFmtId="60" fontId="0" borderId="33" applyNumberFormat="1" applyFont="1" applyFill="0" applyBorder="1" applyAlignment="1" applyProtection="0">
      <alignment vertical="bottom"/>
    </xf>
    <xf numFmtId="60" fontId="0" borderId="34" applyNumberFormat="1" applyFont="1" applyFill="0" applyBorder="1" applyAlignment="1" applyProtection="0">
      <alignment vertical="bottom"/>
    </xf>
    <xf numFmtId="60" fontId="0" borderId="35" applyNumberFormat="1" applyFont="1" applyFill="0" applyBorder="1" applyAlignment="1" applyProtection="0">
      <alignment vertical="bottom"/>
    </xf>
    <xf numFmtId="60" fontId="0" borderId="36" applyNumberFormat="1" applyFont="1" applyFill="0" applyBorder="1" applyAlignment="1" applyProtection="0">
      <alignment vertical="bottom"/>
    </xf>
    <xf numFmtId="49" fontId="7" fillId="2" borderId="11" applyNumberFormat="1" applyFont="1" applyFill="1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vertical="bottom"/>
    </xf>
    <xf numFmtId="59" fontId="3" fillId="4" borderId="12" applyNumberFormat="1" applyFont="1" applyFill="1" applyBorder="1" applyAlignment="1" applyProtection="0">
      <alignment vertical="bottom"/>
    </xf>
    <xf numFmtId="9" fontId="0" borderId="37" applyNumberFormat="1" applyFont="1" applyFill="0" applyBorder="1" applyAlignment="1" applyProtection="0">
      <alignment vertical="bottom"/>
    </xf>
    <xf numFmtId="9" fontId="0" borderId="38" applyNumberFormat="1" applyFont="1" applyFill="0" applyBorder="1" applyAlignment="1" applyProtection="0">
      <alignment vertical="bottom"/>
    </xf>
    <xf numFmtId="9" fontId="0" borderId="39" applyNumberFormat="1" applyFont="1" applyFill="0" applyBorder="1" applyAlignment="1" applyProtection="0">
      <alignment vertical="bottom"/>
    </xf>
    <xf numFmtId="9" fontId="0" borderId="40" applyNumberFormat="1" applyFont="1" applyFill="0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59" fontId="3" fillId="4" borderId="21" applyNumberFormat="1" applyFont="1" applyFill="1" applyBorder="1" applyAlignment="1" applyProtection="0">
      <alignment vertical="bottom"/>
    </xf>
    <xf numFmtId="9" fontId="0" borderId="41" applyNumberFormat="1" applyFont="1" applyFill="0" applyBorder="1" applyAlignment="1" applyProtection="0">
      <alignment vertical="bottom"/>
    </xf>
    <xf numFmtId="9" fontId="0" borderId="42" applyNumberFormat="1" applyFont="1" applyFill="0" applyBorder="1" applyAlignment="1" applyProtection="0">
      <alignment vertical="bottom"/>
    </xf>
    <xf numFmtId="9" fontId="0" borderId="43" applyNumberFormat="1" applyFont="1" applyFill="0" applyBorder="1" applyAlignment="1" applyProtection="0">
      <alignment vertical="bottom"/>
    </xf>
    <xf numFmtId="9" fontId="0" borderId="44" applyNumberFormat="1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49" fontId="0" borderId="29" applyNumberFormat="1" applyFont="1" applyFill="0" applyBorder="1" applyAlignment="1" applyProtection="0">
      <alignment vertical="bottom"/>
    </xf>
    <xf numFmtId="59" fontId="3" fillId="4" borderId="30" applyNumberFormat="1" applyFont="1" applyFill="1" applyBorder="1" applyAlignment="1" applyProtection="0">
      <alignment vertical="bottom"/>
    </xf>
    <xf numFmtId="9" fontId="0" borderId="45" applyNumberFormat="1" applyFont="1" applyFill="0" applyBorder="1" applyAlignment="1" applyProtection="0">
      <alignment vertical="bottom"/>
    </xf>
    <xf numFmtId="9" fontId="0" borderId="46" applyNumberFormat="1" applyFont="1" applyFill="0" applyBorder="1" applyAlignment="1" applyProtection="0">
      <alignment vertical="bottom"/>
    </xf>
    <xf numFmtId="9" fontId="0" borderId="47" applyNumberFormat="1" applyFont="1" applyFill="0" applyBorder="1" applyAlignment="1" applyProtection="0">
      <alignment vertical="bottom"/>
    </xf>
    <xf numFmtId="9" fontId="0" borderId="48" applyNumberFormat="1" applyFont="1" applyFill="0" applyBorder="1" applyAlignment="1" applyProtection="0">
      <alignment vertical="bottom"/>
    </xf>
    <xf numFmtId="49" fontId="8" fillId="2" borderId="11" applyNumberFormat="1" applyFont="1" applyFill="1" applyBorder="1" applyAlignment="1" applyProtection="0">
      <alignment horizontal="center" vertical="center" wrapText="1"/>
    </xf>
    <xf numFmtId="49" fontId="0" borderId="11" applyNumberFormat="1" applyFont="1" applyFill="0" applyBorder="1" applyAlignment="1" applyProtection="0">
      <alignment horizontal="center" vertical="bottom"/>
    </xf>
    <xf numFmtId="10" fontId="3" fillId="4" borderId="49" applyNumberFormat="1" applyFont="1" applyFill="1" applyBorder="1" applyAlignment="1" applyProtection="0">
      <alignment horizontal="right" vertical="bottom"/>
    </xf>
    <xf numFmtId="49" fontId="0" borderId="50" applyNumberFormat="1" applyFont="1" applyFill="0" applyBorder="1" applyAlignment="1" applyProtection="0">
      <alignment horizontal="center" vertical="bottom"/>
    </xf>
    <xf numFmtId="10" fontId="0" borderId="49" applyNumberFormat="1" applyFont="1" applyFill="0" applyBorder="1" applyAlignment="1" applyProtection="0">
      <alignment horizontal="right" vertical="bottom"/>
    </xf>
    <xf numFmtId="10" fontId="0" borderId="14" applyNumberFormat="1" applyFont="1" applyFill="0" applyBorder="1" applyAlignment="1" applyProtection="0">
      <alignment vertical="bottom"/>
    </xf>
    <xf numFmtId="9" fontId="0" fillId="3" borderId="51" applyNumberFormat="1" applyFont="1" applyFill="1" applyBorder="1" applyAlignment="1" applyProtection="0">
      <alignment vertical="bottom"/>
    </xf>
    <xf numFmtId="9" fontId="0" fillId="3" borderId="52" applyNumberFormat="1" applyFont="1" applyFill="1" applyBorder="1" applyAlignment="1" applyProtection="0">
      <alignment vertical="bottom"/>
    </xf>
    <xf numFmtId="49" fontId="0" borderId="20" applyNumberFormat="1" applyFont="1" applyFill="0" applyBorder="1" applyAlignment="1" applyProtection="0">
      <alignment horizontal="center" vertical="bottom"/>
    </xf>
    <xf numFmtId="10" fontId="3" fillId="4" borderId="53" applyNumberFormat="1" applyFont="1" applyFill="1" applyBorder="1" applyAlignment="1" applyProtection="0">
      <alignment horizontal="right" vertical="bottom"/>
    </xf>
    <xf numFmtId="49" fontId="0" borderId="54" applyNumberFormat="1" applyFont="1" applyFill="0" applyBorder="1" applyAlignment="1" applyProtection="0">
      <alignment horizontal="center" vertical="bottom"/>
    </xf>
    <xf numFmtId="10" fontId="0" borderId="53" applyNumberFormat="1" applyFont="1" applyFill="0" applyBorder="1" applyAlignment="1" applyProtection="0">
      <alignment horizontal="right" vertical="bottom"/>
    </xf>
    <xf numFmtId="10" fontId="0" borderId="23" applyNumberFormat="1" applyFont="1" applyFill="0" applyBorder="1" applyAlignment="1" applyProtection="0">
      <alignment vertical="bottom"/>
    </xf>
    <xf numFmtId="9" fontId="0" fillId="3" borderId="55" applyNumberFormat="1" applyFont="1" applyFill="1" applyBorder="1" applyAlignment="1" applyProtection="0">
      <alignment vertical="bottom"/>
    </xf>
    <xf numFmtId="9" fontId="0" fillId="3" borderId="56" applyNumberFormat="1" applyFont="1" applyFill="1" applyBorder="1" applyAlignment="1" applyProtection="0">
      <alignment vertical="bottom"/>
    </xf>
    <xf numFmtId="49" fontId="0" borderId="29" applyNumberFormat="1" applyFont="1" applyFill="0" applyBorder="1" applyAlignment="1" applyProtection="0">
      <alignment horizontal="center" vertical="bottom"/>
    </xf>
    <xf numFmtId="10" fontId="3" fillId="4" borderId="57" applyNumberFormat="1" applyFont="1" applyFill="1" applyBorder="1" applyAlignment="1" applyProtection="0">
      <alignment horizontal="right" vertical="bottom"/>
    </xf>
    <xf numFmtId="49" fontId="0" borderId="58" applyNumberFormat="1" applyFont="1" applyFill="0" applyBorder="1" applyAlignment="1" applyProtection="0">
      <alignment horizontal="center" vertical="bottom"/>
    </xf>
    <xf numFmtId="10" fontId="0" borderId="57" applyNumberFormat="1" applyFont="1" applyFill="0" applyBorder="1" applyAlignment="1" applyProtection="0">
      <alignment horizontal="right" vertical="bottom"/>
    </xf>
    <xf numFmtId="10" fontId="0" borderId="32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59" applyNumberFormat="1" applyFont="1" applyFill="0" applyBorder="1" applyAlignment="1" applyProtection="0">
      <alignment vertical="bottom"/>
    </xf>
    <xf numFmtId="49" fontId="0" borderId="59" applyNumberFormat="1" applyFont="1" applyFill="0" applyBorder="1" applyAlignment="1" applyProtection="0">
      <alignment vertical="bottom"/>
    </xf>
    <xf numFmtId="0" fontId="0" borderId="59" applyNumberFormat="0" applyFont="1" applyFill="0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dddd"/>
      <rgbColor rgb="ffaaaaaa"/>
      <rgbColor rgb="ffffffff"/>
      <rgbColor rgb="ffa7a7a7"/>
      <rgbColor rgb="ffff0000"/>
      <rgbColor rgb="ffc0504d"/>
      <rgbColor rgb="ffa5a5a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Office-Design">
  <a:themeElements>
    <a:clrScheme name="Office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Design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V111"/>
  <sheetViews>
    <sheetView workbookViewId="0" showGridLines="0" defaultGridColor="1">
      <pane topLeftCell="A2" xSplit="0" ySplit="1" activePane="bottomLeft" state="frozen"/>
    </sheetView>
  </sheetViews>
  <sheetFormatPr defaultColWidth="10.8333" defaultRowHeight="13" customHeight="1" outlineLevelRow="0" outlineLevelCol="0"/>
  <cols>
    <col min="1" max="1" width="7.15625" style="1" customWidth="1"/>
    <col min="2" max="2" width="11.8516" style="1" customWidth="1"/>
    <col min="3" max="3" width="6.5" style="1" customWidth="1"/>
    <col min="4" max="4" width="4" style="1" customWidth="1"/>
    <col min="5" max="5" width="30.3281" style="1" customWidth="1"/>
    <col min="6" max="6" width="5.94531" style="1" customWidth="1"/>
    <col min="7" max="10" width="8" style="1" customWidth="1"/>
    <col min="11" max="11" width="7.75781" style="1" customWidth="1"/>
    <col min="12" max="15" width="8.57031" style="1" customWidth="1"/>
    <col min="16" max="19" width="7.5" style="1" customWidth="1"/>
    <col min="20" max="20" width="16.3516" style="122" customWidth="1"/>
    <col min="21" max="21" width="21.7266" style="122" customWidth="1"/>
    <col min="22" max="22" width="27.9922" style="122" customWidth="1"/>
    <col min="23" max="16384" width="10.8516" style="122" customWidth="1"/>
  </cols>
  <sheetData>
    <row r="1" ht="63" customHeight="1">
      <c r="A1" t="s" s="2">
        <v>0</v>
      </c>
      <c r="B1" t="s" s="3">
        <v>1</v>
      </c>
      <c r="C1" t="s" s="4">
        <v>2</v>
      </c>
      <c r="D1" t="s" s="4">
        <v>3</v>
      </c>
      <c r="E1" t="s" s="4">
        <v>4</v>
      </c>
      <c r="F1" t="s" s="4">
        <v>5</v>
      </c>
      <c r="G1" t="s" s="4">
        <v>6</v>
      </c>
      <c r="H1" t="s" s="4">
        <v>7</v>
      </c>
      <c r="I1" t="s" s="4">
        <v>8</v>
      </c>
      <c r="J1" t="s" s="4">
        <v>9</v>
      </c>
      <c r="K1" t="s" s="4">
        <v>10</v>
      </c>
      <c r="L1" t="s" s="5">
        <v>11</v>
      </c>
      <c r="M1" t="s" s="6">
        <v>12</v>
      </c>
      <c r="N1" t="s" s="6">
        <v>13</v>
      </c>
      <c r="O1" t="s" s="7">
        <v>14</v>
      </c>
      <c r="P1" t="s" s="8">
        <v>15</v>
      </c>
      <c r="Q1" t="s" s="9">
        <v>16</v>
      </c>
      <c r="R1" t="s" s="10">
        <v>17</v>
      </c>
      <c r="S1" t="s" s="11">
        <v>18</v>
      </c>
    </row>
    <row r="2" ht="15" customHeight="1">
      <c r="A2" t="s" s="12">
        <v>19</v>
      </c>
      <c r="B2" t="s" s="13">
        <v>20</v>
      </c>
      <c r="C2" s="14"/>
      <c r="D2" s="15"/>
      <c r="E2" t="s" s="16">
        <v>21</v>
      </c>
      <c r="F2" t="s" s="17">
        <v>22</v>
      </c>
      <c r="G2" s="18">
        <v>0.15</v>
      </c>
      <c r="H2" s="18">
        <v>0.15</v>
      </c>
      <c r="I2" s="18">
        <v>0.15</v>
      </c>
      <c r="J2" s="18">
        <v>0.15</v>
      </c>
      <c r="K2" t="s" s="19">
        <v>23</v>
      </c>
      <c r="L2" s="20">
        <f>G2*6</f>
        <v>0.9</v>
      </c>
      <c r="M2" s="21">
        <f>H2*6</f>
        <v>0.9</v>
      </c>
      <c r="N2" s="21">
        <f>I2*6</f>
        <v>0.9</v>
      </c>
      <c r="O2" s="22">
        <f>J2*6</f>
        <v>0.9</v>
      </c>
      <c r="P2" s="23">
        <f>L2/L$94</f>
        <v>0.0207514552095211</v>
      </c>
      <c r="Q2" s="24">
        <f>M2/$M$94</f>
        <v>0.0214061338200492</v>
      </c>
      <c r="R2" s="25">
        <f>N2/$N$94</f>
        <v>0.0214163213898626</v>
      </c>
      <c r="S2" s="26">
        <f>O2/$O$94</f>
        <v>0.0208479374605999</v>
      </c>
    </row>
    <row r="3" ht="15" customHeight="1">
      <c r="A3" s="27"/>
      <c r="B3" s="28"/>
      <c r="C3" s="28"/>
      <c r="D3" t="s" s="29">
        <v>24</v>
      </c>
      <c r="E3" t="s" s="30">
        <v>25</v>
      </c>
      <c r="F3" t="s" s="31">
        <v>26</v>
      </c>
      <c r="G3" s="32">
        <v>0.89</v>
      </c>
      <c r="H3" s="32">
        <v>0.89</v>
      </c>
      <c r="I3" s="32">
        <v>0.89</v>
      </c>
      <c r="J3" s="32">
        <v>0.89</v>
      </c>
      <c r="K3" s="28"/>
      <c r="L3" s="33">
        <f>G3/10*6</f>
        <v>0.534</v>
      </c>
      <c r="M3" s="34">
        <f>H3/10*6</f>
        <v>0.534</v>
      </c>
      <c r="N3" s="34">
        <f>I3/10*6</f>
        <v>0.534</v>
      </c>
      <c r="O3" s="35">
        <f>J3/10*6</f>
        <v>0.534</v>
      </c>
      <c r="P3" s="36">
        <f>L3/L$95</f>
        <v>0.01739120994838</v>
      </c>
      <c r="Q3" s="37">
        <f>M3/$M$95</f>
        <v>0.0178347778167426</v>
      </c>
      <c r="R3" s="38">
        <f>N3/$N$95</f>
        <v>0.0179486748567299</v>
      </c>
      <c r="S3" s="39">
        <f>O3/$O$95</f>
        <v>0.0175533750801243</v>
      </c>
    </row>
    <row r="4" ht="15" customHeight="1">
      <c r="A4" s="27"/>
      <c r="B4" s="28"/>
      <c r="C4" s="40"/>
      <c r="D4" s="41"/>
      <c r="E4" t="s" s="31">
        <v>27</v>
      </c>
      <c r="F4" t="s" s="31">
        <v>22</v>
      </c>
      <c r="G4" s="42">
        <v>0.36</v>
      </c>
      <c r="H4" s="42">
        <v>0.36</v>
      </c>
      <c r="I4" s="42">
        <v>0.36</v>
      </c>
      <c r="J4" s="42">
        <v>0.36</v>
      </c>
      <c r="K4" s="28"/>
      <c r="L4" s="43">
        <f>G4*6</f>
        <v>2.16</v>
      </c>
      <c r="M4" s="44">
        <f>H4*6</f>
        <v>2.16</v>
      </c>
      <c r="N4" s="44">
        <f>I4*6</f>
        <v>2.16</v>
      </c>
      <c r="O4" s="45">
        <f>J4*6</f>
        <v>2.16</v>
      </c>
      <c r="P4" s="36">
        <f>L4/L$96</f>
        <v>0.0427351324096638</v>
      </c>
      <c r="Q4" s="37">
        <f>M4/$M$96</f>
        <v>0.043032753580689</v>
      </c>
      <c r="R4" s="38">
        <f>N4/$N$96</f>
        <v>0.043708622672499</v>
      </c>
      <c r="S4" s="39">
        <f>O4/$O$96</f>
        <v>0.0422015809311375</v>
      </c>
    </row>
    <row r="5" ht="15" customHeight="1">
      <c r="A5" s="27"/>
      <c r="B5" s="28"/>
      <c r="C5" s="28"/>
      <c r="D5" t="s" s="29">
        <v>24</v>
      </c>
      <c r="E5" t="s" s="31">
        <v>28</v>
      </c>
      <c r="F5" t="s" s="31">
        <v>22</v>
      </c>
      <c r="G5" s="42">
        <v>0.37</v>
      </c>
      <c r="H5" s="42">
        <v>0.37</v>
      </c>
      <c r="I5" s="42">
        <v>0.37</v>
      </c>
      <c r="J5" s="42">
        <v>0.36</v>
      </c>
      <c r="K5" s="28"/>
      <c r="L5" s="43">
        <f>G5*6</f>
        <v>2.22</v>
      </c>
      <c r="M5" s="44">
        <f>H5*6</f>
        <v>2.22</v>
      </c>
      <c r="N5" s="44">
        <f>I5*6</f>
        <v>2.22</v>
      </c>
      <c r="O5" s="45">
        <f>J5*6</f>
        <v>2.16</v>
      </c>
      <c r="P5" s="36">
        <f>L5/L$97</f>
        <v>0.0465140642187418</v>
      </c>
      <c r="Q5" s="37">
        <f>M5/$M$97</f>
        <v>0.0467097995897112</v>
      </c>
      <c r="R5" s="38">
        <f>N5/$N$97</f>
        <v>0.0475400182022592</v>
      </c>
      <c r="S5" s="39">
        <f>O5/$O$97</f>
        <v>0.0462551528454414</v>
      </c>
    </row>
    <row r="6" ht="15" customHeight="1">
      <c r="A6" t="s" s="46">
        <v>29</v>
      </c>
      <c r="B6" t="s" s="47">
        <v>30</v>
      </c>
      <c r="C6" s="40"/>
      <c r="D6" s="41"/>
      <c r="E6" t="s" s="30">
        <v>31</v>
      </c>
      <c r="F6" t="s" s="30">
        <v>32</v>
      </c>
      <c r="G6" s="32">
        <v>2.38</v>
      </c>
      <c r="H6" s="32">
        <v>2.38</v>
      </c>
      <c r="I6" s="32">
        <v>2.38</v>
      </c>
      <c r="J6" s="32">
        <v>2.38</v>
      </c>
      <c r="K6" t="s" s="48">
        <v>33</v>
      </c>
      <c r="L6" s="33">
        <f>G6/4</f>
        <v>0.595</v>
      </c>
      <c r="M6" s="34">
        <f>H6/4</f>
        <v>0.595</v>
      </c>
      <c r="N6" s="34">
        <f>I6/4</f>
        <v>0.595</v>
      </c>
      <c r="O6" s="35">
        <f>J6/4</f>
        <v>0.595</v>
      </c>
      <c r="P6" s="36">
        <f>L6/L$94</f>
        <v>0.0137190176107389</v>
      </c>
      <c r="Q6" s="37">
        <f>M6/$M$94</f>
        <v>0.0141518329143658</v>
      </c>
      <c r="R6" s="38">
        <f>N6/$N$94</f>
        <v>0.0141585680299647</v>
      </c>
      <c r="S6" s="39">
        <f>O6/$O$94</f>
        <v>0.0137828030989521</v>
      </c>
    </row>
    <row r="7" ht="15" customHeight="1">
      <c r="A7" s="27"/>
      <c r="B7" s="28"/>
      <c r="C7" s="28"/>
      <c r="D7" t="s" s="29">
        <v>24</v>
      </c>
      <c r="E7" t="s" s="30">
        <v>34</v>
      </c>
      <c r="F7" t="s" s="30">
        <v>32</v>
      </c>
      <c r="G7" s="32">
        <v>0.89</v>
      </c>
      <c r="H7" s="32">
        <v>0.89</v>
      </c>
      <c r="I7" s="32">
        <v>0.79</v>
      </c>
      <c r="J7" s="32">
        <v>0.79</v>
      </c>
      <c r="K7" s="28"/>
      <c r="L7" s="33">
        <f>G7/4</f>
        <v>0.2225</v>
      </c>
      <c r="M7" s="34">
        <f>H7/4</f>
        <v>0.2225</v>
      </c>
      <c r="N7" s="34">
        <f>I7/4</f>
        <v>0.1975</v>
      </c>
      <c r="O7" s="35">
        <f>J7/4</f>
        <v>0.1975</v>
      </c>
      <c r="P7" s="36">
        <f>L7/L$95</f>
        <v>0.00724633747849167</v>
      </c>
      <c r="Q7" s="37">
        <f>M7/$M$95</f>
        <v>0.00743115742364277</v>
      </c>
      <c r="R7" s="38">
        <f>N7/$N$95</f>
        <v>0.00663832075693663</v>
      </c>
      <c r="S7" s="39">
        <f>O7/$O$95</f>
        <v>0.00649211906053285</v>
      </c>
    </row>
    <row r="8" ht="15" customHeight="1">
      <c r="A8" s="27"/>
      <c r="B8" s="28"/>
      <c r="C8" s="40"/>
      <c r="D8" s="40"/>
      <c r="E8" t="s" s="30">
        <v>35</v>
      </c>
      <c r="F8" t="s" s="30">
        <v>32</v>
      </c>
      <c r="G8" s="49">
        <v>3.59</v>
      </c>
      <c r="H8" s="49">
        <v>3.59</v>
      </c>
      <c r="I8" s="49">
        <v>3.59</v>
      </c>
      <c r="J8" s="49">
        <v>3.59</v>
      </c>
      <c r="K8" s="28"/>
      <c r="L8" s="43">
        <f>G8/4</f>
        <v>0.8975</v>
      </c>
      <c r="M8" s="44">
        <f>H8/4</f>
        <v>0.8975</v>
      </c>
      <c r="N8" s="44">
        <f>I8/4</f>
        <v>0.8975</v>
      </c>
      <c r="O8" s="45">
        <f>J8/4</f>
        <v>0.8975</v>
      </c>
      <c r="P8" s="36">
        <f>L8/L$96</f>
        <v>0.0177568432118858</v>
      </c>
      <c r="Q8" s="37">
        <f>M8/$M$96</f>
        <v>0.0178805075641983</v>
      </c>
      <c r="R8" s="38">
        <f>N8/$N$96</f>
        <v>0.0181613374298925</v>
      </c>
      <c r="S8" s="39">
        <f>O8/$O$96</f>
        <v>0.0175351476322666</v>
      </c>
    </row>
    <row r="9" ht="15" customHeight="1">
      <c r="A9" s="27"/>
      <c r="B9" s="28"/>
      <c r="C9" s="28"/>
      <c r="D9" t="s" s="29">
        <v>24</v>
      </c>
      <c r="E9" t="s" s="31">
        <v>36</v>
      </c>
      <c r="F9" t="s" s="30">
        <v>37</v>
      </c>
      <c r="G9" s="42">
        <v>1.49</v>
      </c>
      <c r="H9" s="42">
        <v>1.49</v>
      </c>
      <c r="I9" s="50">
        <v>1.49</v>
      </c>
      <c r="J9" s="50">
        <v>1.49</v>
      </c>
      <c r="K9" s="28"/>
      <c r="L9" s="43">
        <f>G9/2</f>
        <v>0.745</v>
      </c>
      <c r="M9" s="44">
        <f>H9/2</f>
        <v>0.745</v>
      </c>
      <c r="N9" s="44">
        <f>I9/2</f>
        <v>0.745</v>
      </c>
      <c r="O9" s="45">
        <f>J9/2</f>
        <v>0.745</v>
      </c>
      <c r="P9" s="36">
        <f>L9/L$97</f>
        <v>0.015609449478812</v>
      </c>
      <c r="Q9" s="37">
        <f>M9/$M$97</f>
        <v>0.0156751354478986</v>
      </c>
      <c r="R9" s="38">
        <f>N9/$N$97</f>
        <v>0.0159537448471546</v>
      </c>
      <c r="S9" s="39">
        <f>O9/$O$97</f>
        <v>0.0159537448471546</v>
      </c>
    </row>
    <row r="10" ht="15" customHeight="1">
      <c r="A10" t="s" s="46">
        <v>38</v>
      </c>
      <c r="B10" t="s" s="47">
        <v>39</v>
      </c>
      <c r="C10" s="40"/>
      <c r="D10" s="41"/>
      <c r="E10" t="s" s="31">
        <v>40</v>
      </c>
      <c r="F10" t="s" s="31">
        <v>37</v>
      </c>
      <c r="G10" s="42">
        <v>4.99</v>
      </c>
      <c r="H10" s="42">
        <v>4.99</v>
      </c>
      <c r="I10" s="42">
        <v>4.99</v>
      </c>
      <c r="J10" s="42">
        <v>5.59</v>
      </c>
      <c r="K10" t="s" s="48">
        <v>33</v>
      </c>
      <c r="L10" s="43">
        <f>G10/2</f>
        <v>2.495</v>
      </c>
      <c r="M10" s="44">
        <f>H10/2</f>
        <v>2.495</v>
      </c>
      <c r="N10" s="44">
        <f>I10/2</f>
        <v>2.495</v>
      </c>
      <c r="O10" s="45">
        <f>J10/2</f>
        <v>2.795</v>
      </c>
      <c r="P10" s="36">
        <f>L10/L$94</f>
        <v>0.0575276452752834</v>
      </c>
      <c r="Q10" s="37">
        <f>M10/$M$94</f>
        <v>0.059342559867803</v>
      </c>
      <c r="R10" s="38">
        <f>N10/$N$94</f>
        <v>0.0593708020752302</v>
      </c>
      <c r="S10" s="39">
        <f>O10/$O$94</f>
        <v>0.0647444280026407</v>
      </c>
    </row>
    <row r="11" ht="15" customHeight="1">
      <c r="A11" s="27"/>
      <c r="B11" s="28"/>
      <c r="C11" s="28"/>
      <c r="D11" t="s" s="29">
        <v>24</v>
      </c>
      <c r="E11" t="s" s="31">
        <v>41</v>
      </c>
      <c r="F11" t="s" s="31">
        <v>37</v>
      </c>
      <c r="G11" s="42">
        <v>3.29</v>
      </c>
      <c r="H11" s="42">
        <v>3.29</v>
      </c>
      <c r="I11" s="42">
        <v>2.99</v>
      </c>
      <c r="J11" s="42">
        <v>2.99</v>
      </c>
      <c r="K11" s="28"/>
      <c r="L11" s="43">
        <f>G11/2</f>
        <v>1.645</v>
      </c>
      <c r="M11" s="44">
        <f>H11/2</f>
        <v>1.645</v>
      </c>
      <c r="N11" s="44">
        <f>I11/2</f>
        <v>1.495</v>
      </c>
      <c r="O11" s="45">
        <f>J11/2</f>
        <v>1.495</v>
      </c>
      <c r="P11" s="36">
        <f>L11/L$95</f>
        <v>0.0535740456275002</v>
      </c>
      <c r="Q11" s="37">
        <f>M11/$M$95</f>
        <v>0.05494046724446</v>
      </c>
      <c r="R11" s="38">
        <f>N11/$N$95</f>
        <v>0.0502495672487101</v>
      </c>
      <c r="S11" s="39">
        <f>O11/$O$95</f>
        <v>0.0491428759265651</v>
      </c>
    </row>
    <row r="12" ht="15" customHeight="1">
      <c r="A12" s="27"/>
      <c r="B12" s="28"/>
      <c r="C12" s="40"/>
      <c r="D12" s="41"/>
      <c r="E12" t="s" s="31">
        <v>42</v>
      </c>
      <c r="F12" t="s" s="31">
        <v>43</v>
      </c>
      <c r="G12" s="42">
        <v>3.99</v>
      </c>
      <c r="H12" s="42">
        <f>3.99/380*400</f>
        <v>4.2</v>
      </c>
      <c r="I12" s="42">
        <f>4.2/400*380</f>
        <v>3.99</v>
      </c>
      <c r="J12" s="42">
        <f>3.99/400*380</f>
        <v>3.7905</v>
      </c>
      <c r="K12" s="28"/>
      <c r="L12" s="43">
        <f>G12/330*250</f>
        <v>3.02272727272727</v>
      </c>
      <c r="M12" s="44">
        <f>H12/380*250</f>
        <v>2.76315789473684</v>
      </c>
      <c r="N12" s="44">
        <f>I12/380*250</f>
        <v>2.625</v>
      </c>
      <c r="O12" s="45">
        <f>J12/380*250</f>
        <v>2.49375</v>
      </c>
      <c r="P12" s="36">
        <f>L12/L$96</f>
        <v>0.0598040047399545</v>
      </c>
      <c r="Q12" s="37">
        <f>M12/$M$96</f>
        <v>0.0550492096244193</v>
      </c>
      <c r="R12" s="38">
        <f>N12/$N$96</f>
        <v>0.0531181178311619</v>
      </c>
      <c r="S12" s="39">
        <f>O12/$O$96</f>
        <v>0.0487223113180667</v>
      </c>
    </row>
    <row r="13" ht="15" customHeight="1">
      <c r="A13" s="27"/>
      <c r="B13" s="28"/>
      <c r="C13" s="28"/>
      <c r="D13" t="s" s="29">
        <v>24</v>
      </c>
      <c r="E13" t="s" s="31">
        <v>44</v>
      </c>
      <c r="F13" t="s" s="31">
        <v>37</v>
      </c>
      <c r="G13" s="42">
        <v>3.99</v>
      </c>
      <c r="H13" s="42">
        <v>3.99</v>
      </c>
      <c r="I13" s="42">
        <v>3.49</v>
      </c>
      <c r="J13" s="42">
        <v>3.49</v>
      </c>
      <c r="K13" s="28"/>
      <c r="L13" s="43">
        <f>G13/2</f>
        <v>1.995</v>
      </c>
      <c r="M13" s="44">
        <f>H13/2</f>
        <v>1.995</v>
      </c>
      <c r="N13" s="44">
        <f>I13/2</f>
        <v>1.745</v>
      </c>
      <c r="O13" s="45">
        <f>J13/2</f>
        <v>1.745</v>
      </c>
      <c r="P13" s="36">
        <f>L13/L$97</f>
        <v>0.0417998009533288</v>
      </c>
      <c r="Q13" s="37">
        <f>M13/$M$97</f>
        <v>0.0419756982799432</v>
      </c>
      <c r="R13" s="38">
        <f>N13/$N$97</f>
        <v>0.0373681674607848</v>
      </c>
      <c r="S13" s="39">
        <f>O13/$O$97</f>
        <v>0.0373681674607848</v>
      </c>
    </row>
    <row r="14" ht="15" customHeight="1">
      <c r="A14" t="s" s="46">
        <v>19</v>
      </c>
      <c r="B14" t="s" s="47">
        <v>45</v>
      </c>
      <c r="C14" s="40"/>
      <c r="D14" s="41"/>
      <c r="E14" t="s" s="30">
        <v>46</v>
      </c>
      <c r="F14" t="s" s="30">
        <v>37</v>
      </c>
      <c r="G14" s="51">
        <v>2.69</v>
      </c>
      <c r="H14" s="51">
        <v>2.39</v>
      </c>
      <c r="I14" s="51">
        <v>2.39</v>
      </c>
      <c r="J14" s="51">
        <v>2.39</v>
      </c>
      <c r="K14" t="s" s="48">
        <v>32</v>
      </c>
      <c r="L14" s="33">
        <f>G14*2</f>
        <v>5.38</v>
      </c>
      <c r="M14" s="34">
        <f>H14*2</f>
        <v>4.78</v>
      </c>
      <c r="N14" s="34">
        <f>I14*2</f>
        <v>4.78</v>
      </c>
      <c r="O14" s="35">
        <f>J14*2</f>
        <v>4.78</v>
      </c>
      <c r="P14" s="36">
        <f>L14/L$94</f>
        <v>0.124047587808026</v>
      </c>
      <c r="Q14" s="37">
        <f>M14/$M$94</f>
        <v>0.113690355177594</v>
      </c>
      <c r="R14" s="38">
        <f>N14/$N$94</f>
        <v>0.113744462492826</v>
      </c>
      <c r="S14" s="39">
        <f>O14/$O$94</f>
        <v>0.110725712290742</v>
      </c>
    </row>
    <row r="15" ht="15" customHeight="1">
      <c r="A15" s="27"/>
      <c r="B15" s="28"/>
      <c r="C15" s="28"/>
      <c r="D15" t="s" s="29">
        <v>24</v>
      </c>
      <c r="E15" t="s" s="30">
        <v>47</v>
      </c>
      <c r="F15" t="s" s="30">
        <v>32</v>
      </c>
      <c r="G15" s="32">
        <v>1.99</v>
      </c>
      <c r="H15" s="32">
        <v>1.49</v>
      </c>
      <c r="I15" s="32">
        <v>1.49</v>
      </c>
      <c r="J15" s="32">
        <v>1.49</v>
      </c>
      <c r="K15" s="28"/>
      <c r="L15" s="33">
        <f>G15*1</f>
        <v>1.99</v>
      </c>
      <c r="M15" s="34">
        <f>H15*1</f>
        <v>1.49</v>
      </c>
      <c r="N15" s="34">
        <f>I15*1</f>
        <v>1.49</v>
      </c>
      <c r="O15" s="35">
        <f>J15*1</f>
        <v>1.49</v>
      </c>
      <c r="P15" s="36">
        <f>L15/L$95</f>
        <v>0.06480993969527379</v>
      </c>
      <c r="Q15" s="37">
        <f>M15/$M$95</f>
        <v>0.0497637058931583</v>
      </c>
      <c r="R15" s="38">
        <f>N15/$N$95</f>
        <v>0.05008150849537</v>
      </c>
      <c r="S15" s="39">
        <f>O15/$O$95</f>
        <v>0.0489785184819946</v>
      </c>
    </row>
    <row r="16" ht="15" customHeight="1">
      <c r="A16" s="27"/>
      <c r="B16" s="28"/>
      <c r="C16" s="40"/>
      <c r="D16" s="41"/>
      <c r="E16" t="s" s="31">
        <v>48</v>
      </c>
      <c r="F16" t="s" s="31">
        <v>32</v>
      </c>
      <c r="G16" s="42">
        <v>3.59</v>
      </c>
      <c r="H16" s="42">
        <v>3.59</v>
      </c>
      <c r="I16" s="42">
        <v>3.59</v>
      </c>
      <c r="J16" s="42">
        <v>3.59</v>
      </c>
      <c r="K16" s="28"/>
      <c r="L16" s="43">
        <f>G16*1</f>
        <v>3.59</v>
      </c>
      <c r="M16" s="44">
        <f>H16*1</f>
        <v>3.59</v>
      </c>
      <c r="N16" s="44">
        <f>I16*1</f>
        <v>3.59</v>
      </c>
      <c r="O16" s="45">
        <f>J16*1</f>
        <v>3.59</v>
      </c>
      <c r="P16" s="36">
        <f>L16/L$96</f>
        <v>0.071027372847543</v>
      </c>
      <c r="Q16" s="37">
        <f>M16/$M$96</f>
        <v>0.0715220302567932</v>
      </c>
      <c r="R16" s="38">
        <f>N16/$N$96</f>
        <v>0.07264534971957</v>
      </c>
      <c r="S16" s="39">
        <f>O16/$O$96</f>
        <v>0.0701405905290665</v>
      </c>
    </row>
    <row r="17" ht="15" customHeight="1">
      <c r="A17" s="27"/>
      <c r="B17" s="28"/>
      <c r="C17" s="28"/>
      <c r="D17" t="s" s="29">
        <v>24</v>
      </c>
      <c r="E17" t="s" s="31">
        <v>49</v>
      </c>
      <c r="F17" t="s" s="31">
        <v>32</v>
      </c>
      <c r="G17" s="42">
        <v>3.1</v>
      </c>
      <c r="H17" s="42">
        <v>3.1</v>
      </c>
      <c r="I17" s="42">
        <v>3.1</v>
      </c>
      <c r="J17" s="42">
        <v>2.99</v>
      </c>
      <c r="K17" s="28"/>
      <c r="L17" s="43">
        <f>G17*1</f>
        <v>3.1</v>
      </c>
      <c r="M17" s="44">
        <f>H17*1</f>
        <v>3.1</v>
      </c>
      <c r="N17" s="44">
        <f>I17*1</f>
        <v>3.1</v>
      </c>
      <c r="O17" s="45">
        <f>J17*1</f>
        <v>2.99</v>
      </c>
      <c r="P17" s="36">
        <f>L17/L$97</f>
        <v>0.0649520716568016</v>
      </c>
      <c r="Q17" s="37">
        <f>M17/$M$97</f>
        <v>0.0652253958234706</v>
      </c>
      <c r="R17" s="38">
        <f>N17/$N$97</f>
        <v>0.0663847101022539</v>
      </c>
      <c r="S17" s="39">
        <f>O17/$O$97</f>
        <v>0.0640291236147545</v>
      </c>
    </row>
    <row r="18" ht="15" customHeight="1">
      <c r="A18" t="s" s="46">
        <v>50</v>
      </c>
      <c r="B18" t="s" s="47">
        <v>51</v>
      </c>
      <c r="C18" s="40"/>
      <c r="D18" s="41"/>
      <c r="E18" t="s" s="30">
        <v>52</v>
      </c>
      <c r="F18" t="s" s="30">
        <v>53</v>
      </c>
      <c r="G18" s="32">
        <v>1.35</v>
      </c>
      <c r="H18" s="32">
        <v>1.29</v>
      </c>
      <c r="I18" s="32">
        <v>1.29</v>
      </c>
      <c r="J18" s="32">
        <v>1.29</v>
      </c>
      <c r="K18" t="s" s="48">
        <v>53</v>
      </c>
      <c r="L18" s="33">
        <f>G18</f>
        <v>1.35</v>
      </c>
      <c r="M18" s="34">
        <f>H18</f>
        <v>1.29</v>
      </c>
      <c r="N18" s="34">
        <f>I18</f>
        <v>1.29</v>
      </c>
      <c r="O18" s="35">
        <f>J18</f>
        <v>1.29</v>
      </c>
      <c r="P18" s="36">
        <f>L18/L$94</f>
        <v>0.0311271828142816</v>
      </c>
      <c r="Q18" s="37">
        <f>M18/$M$94</f>
        <v>0.0306821251420705</v>
      </c>
      <c r="R18" s="38">
        <f>N18/$N$94</f>
        <v>0.0306967273254697</v>
      </c>
      <c r="S18" s="39">
        <f>O18/$O$94</f>
        <v>0.0298820436935265</v>
      </c>
    </row>
    <row r="19" ht="15" customHeight="1">
      <c r="A19" s="27"/>
      <c r="B19" s="28"/>
      <c r="C19" s="28"/>
      <c r="D19" t="s" s="29">
        <v>24</v>
      </c>
      <c r="E19" t="s" s="30">
        <v>54</v>
      </c>
      <c r="F19" t="s" s="30">
        <v>53</v>
      </c>
      <c r="G19" s="32">
        <v>1.05</v>
      </c>
      <c r="H19" s="32">
        <v>0.99</v>
      </c>
      <c r="I19" s="32">
        <v>0.99</v>
      </c>
      <c r="J19" s="32">
        <v>0.99</v>
      </c>
      <c r="K19" s="28"/>
      <c r="L19" s="33">
        <f>G19</f>
        <v>1.05</v>
      </c>
      <c r="M19" s="34">
        <f>H19</f>
        <v>0.99</v>
      </c>
      <c r="N19" s="34">
        <f>I19</f>
        <v>0.99</v>
      </c>
      <c r="O19" s="35">
        <f>J19</f>
        <v>0.99</v>
      </c>
      <c r="P19" s="36">
        <f>L19/L$95</f>
        <v>0.0341961993367023</v>
      </c>
      <c r="Q19" s="37">
        <f>M19/$M$95</f>
        <v>0.033064475727669</v>
      </c>
      <c r="R19" s="38">
        <f>N19/$N$95</f>
        <v>0.0332756331613532</v>
      </c>
      <c r="S19" s="39">
        <f>O19/$O$95</f>
        <v>0.0325427740249495</v>
      </c>
    </row>
    <row r="20" ht="15" customHeight="1">
      <c r="A20" s="27"/>
      <c r="B20" s="28"/>
      <c r="C20" s="40"/>
      <c r="D20" s="41"/>
      <c r="E20" t="s" s="31">
        <v>55</v>
      </c>
      <c r="F20" t="s" s="31">
        <v>53</v>
      </c>
      <c r="G20" s="42">
        <v>1.39</v>
      </c>
      <c r="H20" s="42">
        <v>1.29</v>
      </c>
      <c r="I20" s="42">
        <v>1.29</v>
      </c>
      <c r="J20" s="42">
        <v>1.35</v>
      </c>
      <c r="K20" s="28"/>
      <c r="L20" s="33">
        <f>G20</f>
        <v>1.39</v>
      </c>
      <c r="M20" s="34">
        <f>H20</f>
        <v>1.29</v>
      </c>
      <c r="N20" s="34">
        <f>I20</f>
        <v>1.29</v>
      </c>
      <c r="O20" s="35">
        <f>J20</f>
        <v>1.35</v>
      </c>
      <c r="P20" s="36">
        <f>L20/L$96</f>
        <v>0.0275008490969595</v>
      </c>
      <c r="Q20" s="37">
        <f>M20/$M$96</f>
        <v>0.0257001167218003</v>
      </c>
      <c r="R20" s="38">
        <f>N20/$N$96</f>
        <v>0.0261037607627424</v>
      </c>
      <c r="S20" s="39">
        <f>O20/$O$96</f>
        <v>0.0263759880819609</v>
      </c>
    </row>
    <row r="21" ht="15" customHeight="1">
      <c r="A21" s="27"/>
      <c r="B21" s="28"/>
      <c r="C21" s="28"/>
      <c r="D21" t="s" s="29">
        <v>24</v>
      </c>
      <c r="E21" t="s" s="31">
        <v>56</v>
      </c>
      <c r="F21" t="s" s="31">
        <v>53</v>
      </c>
      <c r="G21" s="42">
        <v>1.25</v>
      </c>
      <c r="H21" s="42">
        <v>1.19</v>
      </c>
      <c r="I21" s="42">
        <v>1.15</v>
      </c>
      <c r="J21" s="42">
        <v>1.15</v>
      </c>
      <c r="K21" s="28"/>
      <c r="L21" s="33">
        <f>G21</f>
        <v>1.25</v>
      </c>
      <c r="M21" s="34">
        <f>H21</f>
        <v>1.19</v>
      </c>
      <c r="N21" s="34">
        <f>I21</f>
        <v>1.15</v>
      </c>
      <c r="O21" s="35">
        <f>J21</f>
        <v>1.15</v>
      </c>
      <c r="P21" s="36">
        <f>L21/L$97</f>
        <v>0.0261903514745168</v>
      </c>
      <c r="Q21" s="37">
        <f>M21/$M$97</f>
        <v>0.0250381358161065</v>
      </c>
      <c r="R21" s="38">
        <f>N21/$N$97</f>
        <v>0.0246265860056748</v>
      </c>
      <c r="S21" s="39">
        <f>O21/$O$97</f>
        <v>0.0246265860056748</v>
      </c>
    </row>
    <row r="22" ht="15" customHeight="1">
      <c r="A22" t="s" s="46">
        <v>57</v>
      </c>
      <c r="B22" t="s" s="47">
        <v>58</v>
      </c>
      <c r="C22" s="40"/>
      <c r="D22" s="41"/>
      <c r="E22" t="s" s="30">
        <v>59</v>
      </c>
      <c r="F22" t="s" s="30">
        <v>37</v>
      </c>
      <c r="G22" s="32">
        <v>0.99</v>
      </c>
      <c r="H22" s="32">
        <v>0.99</v>
      </c>
      <c r="I22" s="32">
        <v>1.49</v>
      </c>
      <c r="J22" s="32">
        <v>1.49</v>
      </c>
      <c r="K22" t="s" s="48">
        <v>33</v>
      </c>
      <c r="L22" s="33">
        <f>G22/2</f>
        <v>0.495</v>
      </c>
      <c r="M22" s="34">
        <f>H22/2</f>
        <v>0.495</v>
      </c>
      <c r="N22" s="34">
        <f>I22/2</f>
        <v>0.745</v>
      </c>
      <c r="O22" s="35">
        <f>J22/2</f>
        <v>0.745</v>
      </c>
      <c r="P22" s="36">
        <f>L22/L$94</f>
        <v>0.0114133003652366</v>
      </c>
      <c r="Q22" s="37">
        <f>M22/$M$94</f>
        <v>0.011773373601027</v>
      </c>
      <c r="R22" s="38">
        <f>N22/$N$94</f>
        <v>0.0177279549282752</v>
      </c>
      <c r="S22" s="39">
        <f>O22/$O$94</f>
        <v>0.0172574593423855</v>
      </c>
    </row>
    <row r="23" ht="15" customHeight="1">
      <c r="A23" s="27"/>
      <c r="B23" s="28"/>
      <c r="C23" s="28"/>
      <c r="D23" t="s" s="29">
        <v>24</v>
      </c>
      <c r="E23" t="s" s="30">
        <v>60</v>
      </c>
      <c r="F23" t="s" s="30">
        <v>32</v>
      </c>
      <c r="G23" s="32">
        <v>0.78</v>
      </c>
      <c r="H23" s="32">
        <v>0.78</v>
      </c>
      <c r="I23" s="32">
        <v>0.78</v>
      </c>
      <c r="J23" s="32">
        <v>0.84</v>
      </c>
      <c r="K23" s="28"/>
      <c r="L23" s="33">
        <f>G23/4</f>
        <v>0.195</v>
      </c>
      <c r="M23" s="34">
        <f>H23/4</f>
        <v>0.195</v>
      </c>
      <c r="N23" s="34">
        <f>I23/4</f>
        <v>0.195</v>
      </c>
      <c r="O23" s="35">
        <f>J23/4</f>
        <v>0.21</v>
      </c>
      <c r="P23" s="36">
        <f>L23/L$95</f>
        <v>0.00635072273395899</v>
      </c>
      <c r="Q23" s="37">
        <f>M23/$M$95</f>
        <v>0.00651269976454085</v>
      </c>
      <c r="R23" s="38">
        <f>N23/$N$95</f>
        <v>0.00655429138026654</v>
      </c>
      <c r="S23" s="39">
        <f>O23/$O$95</f>
        <v>0.00690301267195898</v>
      </c>
    </row>
    <row r="24" ht="15" customHeight="1">
      <c r="A24" s="27"/>
      <c r="B24" s="28"/>
      <c r="C24" s="40"/>
      <c r="D24" s="41"/>
      <c r="E24" t="s" s="31">
        <v>61</v>
      </c>
      <c r="F24" t="s" s="31">
        <v>37</v>
      </c>
      <c r="G24" s="42">
        <v>1.79</v>
      </c>
      <c r="H24" s="42">
        <v>1.79</v>
      </c>
      <c r="I24" s="42">
        <v>1.79</v>
      </c>
      <c r="J24" s="42">
        <v>1.79</v>
      </c>
      <c r="K24" s="28"/>
      <c r="L24" s="43">
        <f>G24/2</f>
        <v>0.895</v>
      </c>
      <c r="M24" s="44">
        <f>H24/2</f>
        <v>0.895</v>
      </c>
      <c r="N24" s="44">
        <f>I24/2</f>
        <v>0.895</v>
      </c>
      <c r="O24" s="45">
        <f>J24/2</f>
        <v>0.895</v>
      </c>
      <c r="P24" s="36">
        <f>L24/L$96</f>
        <v>0.0177073812530783</v>
      </c>
      <c r="Q24" s="37">
        <f>M24/$M$96</f>
        <v>0.0178307011364429</v>
      </c>
      <c r="R24" s="38">
        <f>N24/$N$96</f>
        <v>0.0181107487462438</v>
      </c>
      <c r="S24" s="39">
        <f>O24/$O$96</f>
        <v>0.0174863032098926</v>
      </c>
    </row>
    <row r="25" ht="15" customHeight="1">
      <c r="A25" s="27"/>
      <c r="B25" s="28"/>
      <c r="C25" s="28"/>
      <c r="D25" t="s" s="29">
        <v>24</v>
      </c>
      <c r="E25" t="s" s="31">
        <v>62</v>
      </c>
      <c r="F25" t="s" s="31">
        <v>37</v>
      </c>
      <c r="G25" s="49">
        <v>0.99</v>
      </c>
      <c r="H25" s="42">
        <v>1.19</v>
      </c>
      <c r="I25" s="42">
        <v>1.19</v>
      </c>
      <c r="J25" s="42">
        <v>1.09</v>
      </c>
      <c r="K25" s="28"/>
      <c r="L25" s="43">
        <f>G25/2</f>
        <v>0.495</v>
      </c>
      <c r="M25" s="44">
        <f>H25/2</f>
        <v>0.595</v>
      </c>
      <c r="N25" s="44">
        <f>I25/2</f>
        <v>0.595</v>
      </c>
      <c r="O25" s="45">
        <f>J25/2</f>
        <v>0.545</v>
      </c>
      <c r="P25" s="36">
        <f>L25/L$97</f>
        <v>0.0103713791839086</v>
      </c>
      <c r="Q25" s="37">
        <f>M25/$M$97</f>
        <v>0.0125190679080532</v>
      </c>
      <c r="R25" s="38">
        <f>N25/$N$97</f>
        <v>0.01274158145511</v>
      </c>
      <c r="S25" s="39">
        <f>O25/$O$97</f>
        <v>0.0116708603244285</v>
      </c>
    </row>
    <row r="26" ht="15" customHeight="1">
      <c r="A26" t="s" s="46">
        <v>63</v>
      </c>
      <c r="B26" t="s" s="47">
        <v>64</v>
      </c>
      <c r="C26" s="40"/>
      <c r="D26" s="41"/>
      <c r="E26" t="s" s="31">
        <v>65</v>
      </c>
      <c r="F26" t="s" s="31">
        <v>66</v>
      </c>
      <c r="G26" s="42">
        <v>3.99</v>
      </c>
      <c r="H26" s="42">
        <v>3.69</v>
      </c>
      <c r="I26" s="42">
        <v>3.69</v>
      </c>
      <c r="J26" s="42">
        <v>3.69</v>
      </c>
      <c r="K26" t="s" s="48">
        <v>66</v>
      </c>
      <c r="L26" s="43">
        <f>G26*1</f>
        <v>3.99</v>
      </c>
      <c r="M26" s="44">
        <f>H26*1</f>
        <v>3.69</v>
      </c>
      <c r="N26" s="44">
        <f>I26*1</f>
        <v>3.69</v>
      </c>
      <c r="O26" s="45">
        <f>J26*1</f>
        <v>3.69</v>
      </c>
      <c r="P26" s="36">
        <f>L26/L$94</f>
        <v>0.0919981180955434</v>
      </c>
      <c r="Q26" s="37">
        <f>M26/$M$94</f>
        <v>0.0877651486622016</v>
      </c>
      <c r="R26" s="38">
        <f>N26/$N$94</f>
        <v>0.0878069176984367</v>
      </c>
      <c r="S26" s="39">
        <f>O26/$O$94</f>
        <v>0.08547654358845951</v>
      </c>
    </row>
    <row r="27" ht="15" customHeight="1">
      <c r="A27" s="27"/>
      <c r="B27" s="28"/>
      <c r="C27" s="28"/>
      <c r="D27" t="s" s="29">
        <v>24</v>
      </c>
      <c r="E27" t="s" s="31">
        <v>67</v>
      </c>
      <c r="F27" t="s" s="31">
        <v>66</v>
      </c>
      <c r="G27" s="42">
        <v>2.79</v>
      </c>
      <c r="H27" s="42">
        <v>2.79</v>
      </c>
      <c r="I27" s="42">
        <f t="shared" si="203" ref="I27:J27">4.99/2</f>
        <v>2.495</v>
      </c>
      <c r="J27" s="42">
        <f t="shared" si="203"/>
        <v>2.495</v>
      </c>
      <c r="K27" s="28"/>
      <c r="L27" s="43">
        <f>G27</f>
        <v>2.79</v>
      </c>
      <c r="M27" s="44">
        <f>H27</f>
        <v>2.79</v>
      </c>
      <c r="N27" s="44">
        <f>I27</f>
        <v>2.495</v>
      </c>
      <c r="O27" s="45">
        <f>J27</f>
        <v>2.495</v>
      </c>
      <c r="P27" s="36">
        <f>L27/L$95</f>
        <v>0.0908641868089517</v>
      </c>
      <c r="Q27" s="37">
        <f>M27/$M$95</f>
        <v>0.0931817043234307</v>
      </c>
      <c r="R27" s="38">
        <f>N27/$N$95</f>
        <v>0.0838613179167437</v>
      </c>
      <c r="S27" s="39">
        <f>O27/$O$95</f>
        <v>0.0820143648406555</v>
      </c>
    </row>
    <row r="28" ht="15" customHeight="1">
      <c r="A28" s="27"/>
      <c r="B28" s="28"/>
      <c r="C28" s="40"/>
      <c r="D28" s="52"/>
      <c r="E28" t="s" s="53">
        <v>68</v>
      </c>
      <c r="F28" t="s" s="53">
        <v>66</v>
      </c>
      <c r="G28" s="54"/>
      <c r="H28" s="54"/>
      <c r="I28" s="54"/>
      <c r="J28" s="54"/>
      <c r="K28" s="28"/>
      <c r="L28" s="55"/>
      <c r="M28" s="56"/>
      <c r="N28" s="56"/>
      <c r="O28" s="57"/>
      <c r="P28" s="58"/>
      <c r="Q28" s="59"/>
      <c r="R28" s="60"/>
      <c r="S28" s="61"/>
    </row>
    <row r="29" ht="15" customHeight="1">
      <c r="A29" s="27"/>
      <c r="B29" s="28"/>
      <c r="C29" s="28"/>
      <c r="D29" t="s" s="29">
        <v>24</v>
      </c>
      <c r="E29" t="s" s="31">
        <v>69</v>
      </c>
      <c r="F29" t="s" s="31">
        <v>66</v>
      </c>
      <c r="G29" s="42">
        <v>2.99</v>
      </c>
      <c r="H29" s="42">
        <v>2.99</v>
      </c>
      <c r="I29" s="42">
        <v>2.99</v>
      </c>
      <c r="J29" s="42">
        <v>2.99</v>
      </c>
      <c r="K29" s="28"/>
      <c r="L29" s="43">
        <f>G29*1</f>
        <v>2.99</v>
      </c>
      <c r="M29" s="44">
        <f>H29*1</f>
        <v>2.99</v>
      </c>
      <c r="N29" s="44">
        <f>I29*1</f>
        <v>2.99</v>
      </c>
      <c r="O29" s="45">
        <f>J29*1</f>
        <v>2.99</v>
      </c>
      <c r="P29" s="36">
        <f>L29/L$97</f>
        <v>0.0626473207270442</v>
      </c>
      <c r="Q29" s="37">
        <f>M29/$M$97</f>
        <v>0.0629109462942507</v>
      </c>
      <c r="R29" s="38">
        <f>N29/$N$97</f>
        <v>0.0640291236147545</v>
      </c>
      <c r="S29" s="39">
        <f>O29/$O$97</f>
        <v>0.0640291236147545</v>
      </c>
    </row>
    <row r="30" ht="15" customHeight="1">
      <c r="A30" t="s" s="46">
        <v>70</v>
      </c>
      <c r="B30" t="s" s="47">
        <v>71</v>
      </c>
      <c r="C30" s="40"/>
      <c r="D30" s="41"/>
      <c r="E30" t="s" s="30">
        <v>72</v>
      </c>
      <c r="F30" t="s" s="30">
        <v>22</v>
      </c>
      <c r="G30" s="32">
        <v>0.89</v>
      </c>
      <c r="H30" s="32">
        <v>1.09</v>
      </c>
      <c r="I30" s="32">
        <v>0.99</v>
      </c>
      <c r="J30" s="32">
        <v>0.79</v>
      </c>
      <c r="K30" t="s" s="48">
        <v>73</v>
      </c>
      <c r="L30" s="33">
        <f>G30</f>
        <v>0.89</v>
      </c>
      <c r="M30" s="34">
        <f>H30</f>
        <v>1.09</v>
      </c>
      <c r="N30" s="34">
        <f>I30</f>
        <v>0.99</v>
      </c>
      <c r="O30" s="35">
        <f>J30</f>
        <v>0.79</v>
      </c>
      <c r="P30" s="36">
        <f>L30/L$94</f>
        <v>0.0205208834849708</v>
      </c>
      <c r="Q30" s="37">
        <f>M30/$M$94</f>
        <v>0.0259252065153929</v>
      </c>
      <c r="R30" s="38">
        <f>N30/$N$94</f>
        <v>0.0235579535288489</v>
      </c>
      <c r="S30" s="39">
        <f>O30/$O$94</f>
        <v>0.0182998562154154</v>
      </c>
    </row>
    <row r="31" ht="15" customHeight="1">
      <c r="A31" s="27"/>
      <c r="B31" s="28"/>
      <c r="C31" s="28"/>
      <c r="D31" t="s" s="29">
        <v>24</v>
      </c>
      <c r="E31" t="s" s="30">
        <v>74</v>
      </c>
      <c r="F31" t="s" s="30">
        <v>22</v>
      </c>
      <c r="G31" s="32">
        <v>0.99</v>
      </c>
      <c r="H31" s="32">
        <v>0.99</v>
      </c>
      <c r="I31" s="32">
        <v>0.89</v>
      </c>
      <c r="J31" s="32">
        <v>0.99</v>
      </c>
      <c r="K31" s="28"/>
      <c r="L31" s="43">
        <f>G31</f>
        <v>0.99</v>
      </c>
      <c r="M31" s="44">
        <f>H31</f>
        <v>0.99</v>
      </c>
      <c r="N31" s="44">
        <f>I31</f>
        <v>0.89</v>
      </c>
      <c r="O31" s="45">
        <f>J31</f>
        <v>0.99</v>
      </c>
      <c r="P31" s="36">
        <f>L31/L$95</f>
        <v>0.0322421308031764</v>
      </c>
      <c r="Q31" s="37">
        <f>M31/$M$95</f>
        <v>0.033064475727669</v>
      </c>
      <c r="R31" s="38">
        <f>N31/$N$95</f>
        <v>0.0299144580945499</v>
      </c>
      <c r="S31" s="39">
        <f>O31/$O$95</f>
        <v>0.0325427740249495</v>
      </c>
    </row>
    <row r="32" ht="15" customHeight="1">
      <c r="A32" s="27"/>
      <c r="B32" s="28"/>
      <c r="C32" s="40"/>
      <c r="D32" s="41"/>
      <c r="E32" t="s" s="31">
        <v>75</v>
      </c>
      <c r="F32" t="s" s="30">
        <v>22</v>
      </c>
      <c r="G32" s="49">
        <v>0.89</v>
      </c>
      <c r="H32" s="42">
        <v>1.09</v>
      </c>
      <c r="I32" s="42">
        <v>1.09</v>
      </c>
      <c r="J32" s="42">
        <v>1.19</v>
      </c>
      <c r="K32" s="28"/>
      <c r="L32" s="43">
        <f>G32</f>
        <v>0.89</v>
      </c>
      <c r="M32" s="44">
        <f>H32</f>
        <v>1.09</v>
      </c>
      <c r="N32" s="44">
        <f>I32</f>
        <v>1.09</v>
      </c>
      <c r="O32" s="45">
        <f>J32</f>
        <v>1.19</v>
      </c>
      <c r="P32" s="36">
        <f>L32/L$96</f>
        <v>0.0176084573354633</v>
      </c>
      <c r="Q32" s="37">
        <f>M32/$M$96</f>
        <v>0.0217156025013662</v>
      </c>
      <c r="R32" s="38">
        <f>N32/$N$96</f>
        <v>0.0220566660708444</v>
      </c>
      <c r="S32" s="39">
        <f>O32/$O$96</f>
        <v>0.0232499450500248</v>
      </c>
    </row>
    <row r="33" ht="15" customHeight="1">
      <c r="A33" s="27"/>
      <c r="B33" s="28"/>
      <c r="C33" s="28"/>
      <c r="D33" t="s" s="62">
        <v>24</v>
      </c>
      <c r="E33" t="s" s="53">
        <v>76</v>
      </c>
      <c r="F33" t="s" s="53">
        <v>22</v>
      </c>
      <c r="G33" s="54"/>
      <c r="H33" s="54"/>
      <c r="I33" s="54"/>
      <c r="J33" s="54"/>
      <c r="K33" s="28"/>
      <c r="L33" s="55"/>
      <c r="M33" s="56"/>
      <c r="N33" s="56"/>
      <c r="O33" s="57"/>
      <c r="P33" s="58"/>
      <c r="Q33" s="59"/>
      <c r="R33" s="60"/>
      <c r="S33" s="61"/>
    </row>
    <row r="34" ht="15" customHeight="1">
      <c r="A34" t="s" s="46">
        <v>77</v>
      </c>
      <c r="B34" t="s" s="47">
        <v>78</v>
      </c>
      <c r="C34" s="40"/>
      <c r="D34" s="41"/>
      <c r="E34" t="s" s="30">
        <v>79</v>
      </c>
      <c r="F34" t="s" s="30">
        <v>22</v>
      </c>
      <c r="G34" s="51">
        <v>0.59</v>
      </c>
      <c r="H34" s="51">
        <v>0.59</v>
      </c>
      <c r="I34" s="51">
        <v>0.59</v>
      </c>
      <c r="J34" s="51">
        <v>0.65</v>
      </c>
      <c r="K34" t="s" s="48">
        <v>73</v>
      </c>
      <c r="L34" s="33">
        <f>G34</f>
        <v>0.59</v>
      </c>
      <c r="M34" s="34">
        <f>H34</f>
        <v>0.59</v>
      </c>
      <c r="N34" s="34">
        <f>I34</f>
        <v>0.59</v>
      </c>
      <c r="O34" s="35">
        <f>J34</f>
        <v>0.65</v>
      </c>
      <c r="P34" s="36">
        <f>L34/L$94</f>
        <v>0.0136037317484638</v>
      </c>
      <c r="Q34" s="37">
        <f>M34/$M$94</f>
        <v>0.0140329099486989</v>
      </c>
      <c r="R34" s="38">
        <f>N34/$N$94</f>
        <v>0.0140395884666877</v>
      </c>
      <c r="S34" s="39">
        <f>O34/$O$94</f>
        <v>0.0150568437215444</v>
      </c>
    </row>
    <row r="35" ht="15" customHeight="1">
      <c r="A35" s="27"/>
      <c r="B35" s="28"/>
      <c r="C35" s="28"/>
      <c r="D35" t="s" s="29">
        <v>24</v>
      </c>
      <c r="E35" t="s" s="30">
        <v>80</v>
      </c>
      <c r="F35" t="s" s="30">
        <v>81</v>
      </c>
      <c r="G35" s="32">
        <v>4.79</v>
      </c>
      <c r="H35" s="32">
        <v>4.79</v>
      </c>
      <c r="I35" s="32">
        <v>4.99</v>
      </c>
      <c r="J35" s="32">
        <v>4.99</v>
      </c>
      <c r="K35" s="28"/>
      <c r="L35" s="33">
        <f>G35/2</f>
        <v>2.395</v>
      </c>
      <c r="M35" s="34">
        <f>H35/2</f>
        <v>2.395</v>
      </c>
      <c r="N35" s="34">
        <f>I35/2</f>
        <v>2.495</v>
      </c>
      <c r="O35" s="35">
        <f>J35/2</f>
        <v>2.495</v>
      </c>
      <c r="P35" s="36">
        <f>L35/L$95</f>
        <v>0.07799990229657321</v>
      </c>
      <c r="Q35" s="37">
        <f>M35/$M$95</f>
        <v>0.0799893124926941</v>
      </c>
      <c r="R35" s="38">
        <f>N35/$N$95</f>
        <v>0.0838613179167437</v>
      </c>
      <c r="S35" s="39">
        <f>O35/$O$95</f>
        <v>0.0820143648406555</v>
      </c>
    </row>
    <row r="36" ht="15" customHeight="1">
      <c r="A36" s="27"/>
      <c r="B36" s="28"/>
      <c r="C36" s="40"/>
      <c r="D36" s="41"/>
      <c r="E36" t="s" s="31">
        <v>82</v>
      </c>
      <c r="F36" t="s" s="31">
        <v>22</v>
      </c>
      <c r="G36" s="42">
        <v>3.99</v>
      </c>
      <c r="H36" s="42">
        <v>3.99</v>
      </c>
      <c r="I36" s="42">
        <v>3.49</v>
      </c>
      <c r="J36" s="42">
        <v>2.99</v>
      </c>
      <c r="K36" s="28"/>
      <c r="L36" s="43">
        <f>G36</f>
        <v>3.99</v>
      </c>
      <c r="M36" s="44">
        <f>H36</f>
        <v>3.99</v>
      </c>
      <c r="N36" s="44">
        <f>I36</f>
        <v>3.49</v>
      </c>
      <c r="O36" s="45">
        <f>J36</f>
        <v>2.99</v>
      </c>
      <c r="P36" s="36">
        <f>L36/L$96</f>
        <v>0.07894128625674</v>
      </c>
      <c r="Q36" s="37">
        <f>M36/$M$96</f>
        <v>0.0794910586976615</v>
      </c>
      <c r="R36" s="38">
        <f>N36/$N$96</f>
        <v>0.07062180237362101</v>
      </c>
      <c r="S36" s="39">
        <f>O36/$O$96</f>
        <v>0.058417929159306</v>
      </c>
    </row>
    <row r="37" ht="15" customHeight="1">
      <c r="A37" s="27"/>
      <c r="B37" s="28"/>
      <c r="C37" s="28"/>
      <c r="D37" t="s" s="62">
        <v>24</v>
      </c>
      <c r="E37" t="s" s="53">
        <v>83</v>
      </c>
      <c r="F37" t="s" s="53">
        <v>22</v>
      </c>
      <c r="G37" s="54"/>
      <c r="H37" s="54"/>
      <c r="I37" s="54"/>
      <c r="J37" s="54"/>
      <c r="K37" s="28"/>
      <c r="L37" s="55"/>
      <c r="M37" s="56"/>
      <c r="N37" s="56"/>
      <c r="O37" s="57"/>
      <c r="P37" s="58"/>
      <c r="Q37" s="59"/>
      <c r="R37" s="60"/>
      <c r="S37" s="61"/>
    </row>
    <row r="38" ht="15" customHeight="1">
      <c r="A38" t="s" s="46">
        <v>38</v>
      </c>
      <c r="B38" t="s" s="47">
        <v>84</v>
      </c>
      <c r="C38" s="40"/>
      <c r="D38" s="41"/>
      <c r="E38" t="s" s="30">
        <v>85</v>
      </c>
      <c r="F38" t="s" s="30">
        <v>86</v>
      </c>
      <c r="G38" s="32">
        <v>1.99</v>
      </c>
      <c r="H38" s="32">
        <v>1.99</v>
      </c>
      <c r="I38" s="32">
        <v>1.99</v>
      </c>
      <c r="J38" s="32">
        <v>1.99</v>
      </c>
      <c r="K38" t="s" s="48">
        <v>66</v>
      </c>
      <c r="L38" s="33">
        <f>G38/0.15*0.1</f>
        <v>1.32666666666667</v>
      </c>
      <c r="M38" s="34">
        <f>H38/0.15*0.1</f>
        <v>1.32666666666667</v>
      </c>
      <c r="N38" s="34">
        <f>I38/0.15*0.1</f>
        <v>1.32666666666667</v>
      </c>
      <c r="O38" s="35">
        <f>J38/0.15*0.1</f>
        <v>1.32666666666667</v>
      </c>
      <c r="P38" s="36">
        <f>L38/L$94</f>
        <v>0.0305891821236645</v>
      </c>
      <c r="Q38" s="37">
        <f>M38/$M$94</f>
        <v>0.0315542268902948</v>
      </c>
      <c r="R38" s="38">
        <f>N38/$N$94</f>
        <v>0.0315692441228346</v>
      </c>
      <c r="S38" s="39">
        <f>O38/$O$94</f>
        <v>0.030731404108588</v>
      </c>
    </row>
    <row r="39" ht="15" customHeight="1">
      <c r="A39" s="27"/>
      <c r="B39" s="28"/>
      <c r="C39" s="28"/>
      <c r="D39" t="s" s="29">
        <v>24</v>
      </c>
      <c r="E39" t="s" s="30">
        <v>87</v>
      </c>
      <c r="F39" t="s" s="30">
        <v>88</v>
      </c>
      <c r="G39" s="32">
        <v>1.89</v>
      </c>
      <c r="H39" s="32">
        <v>1.99</v>
      </c>
      <c r="I39" s="32">
        <v>1.99</v>
      </c>
      <c r="J39" s="32">
        <v>1.99</v>
      </c>
      <c r="K39" s="28"/>
      <c r="L39" s="33">
        <f>G39/2</f>
        <v>0.945</v>
      </c>
      <c r="M39" s="34">
        <f>H39/2</f>
        <v>0.995</v>
      </c>
      <c r="N39" s="34">
        <f>I39/2</f>
        <v>0.995</v>
      </c>
      <c r="O39" s="35">
        <f>J39/2</f>
        <v>0.995</v>
      </c>
      <c r="P39" s="36">
        <f>L39/L$95</f>
        <v>0.030776579403032</v>
      </c>
      <c r="Q39" s="37">
        <f>M39/$M$95</f>
        <v>0.0332314680293238</v>
      </c>
      <c r="R39" s="38">
        <f>N39/$N$95</f>
        <v>0.0334436919146934</v>
      </c>
      <c r="S39" s="39">
        <f>O39/$O$95</f>
        <v>0.0327071314695199</v>
      </c>
    </row>
    <row r="40" ht="15" customHeight="1">
      <c r="A40" s="27"/>
      <c r="B40" s="28"/>
      <c r="C40" s="40"/>
      <c r="D40" s="41"/>
      <c r="E40" t="s" s="31">
        <v>89</v>
      </c>
      <c r="F40" t="s" s="31">
        <v>66</v>
      </c>
      <c r="G40" s="42">
        <v>2.99</v>
      </c>
      <c r="H40" s="42">
        <v>2.79</v>
      </c>
      <c r="I40" s="42">
        <v>2.79</v>
      </c>
      <c r="J40" s="42">
        <v>2.69</v>
      </c>
      <c r="K40" s="28"/>
      <c r="L40" s="43">
        <f>G40</f>
        <v>2.99</v>
      </c>
      <c r="M40" s="44">
        <f>H40</f>
        <v>2.79</v>
      </c>
      <c r="N40" s="44">
        <f>I40</f>
        <v>2.79</v>
      </c>
      <c r="O40" s="45">
        <f>J40</f>
        <v>2.69</v>
      </c>
      <c r="P40" s="36">
        <f>L40/L$96</f>
        <v>0.0591565027337475</v>
      </c>
      <c r="Q40" s="37">
        <f>M40/$M$96</f>
        <v>0.0555839733750566</v>
      </c>
      <c r="R40" s="38">
        <f>N40/$N$96</f>
        <v>0.0564569709519778</v>
      </c>
      <c r="S40" s="39">
        <f>O40/$O$96</f>
        <v>0.0525565984744258</v>
      </c>
    </row>
    <row r="41" ht="15" customHeight="1">
      <c r="A41" s="27"/>
      <c r="B41" s="28"/>
      <c r="C41" s="28"/>
      <c r="D41" t="s" s="29">
        <v>24</v>
      </c>
      <c r="E41" t="s" s="31">
        <v>90</v>
      </c>
      <c r="F41" t="s" s="31">
        <v>66</v>
      </c>
      <c r="G41" s="42">
        <v>2.05</v>
      </c>
      <c r="H41" s="42">
        <v>2.25</v>
      </c>
      <c r="I41" s="42">
        <v>1.95</v>
      </c>
      <c r="J41" s="42">
        <v>1.95</v>
      </c>
      <c r="K41" s="28"/>
      <c r="L41" s="43">
        <f>G41</f>
        <v>2.05</v>
      </c>
      <c r="M41" s="44">
        <f>H41</f>
        <v>2.25</v>
      </c>
      <c r="N41" s="44">
        <f>I41</f>
        <v>1.95</v>
      </c>
      <c r="O41" s="45">
        <f>J41</f>
        <v>1.95</v>
      </c>
      <c r="P41" s="36">
        <f>L41/L$97</f>
        <v>0.0429521764182075</v>
      </c>
      <c r="Q41" s="37">
        <f>M41/$M$97</f>
        <v>0.0473410130976803</v>
      </c>
      <c r="R41" s="38">
        <f>N41/$N$97</f>
        <v>0.041758124096579</v>
      </c>
      <c r="S41" s="39">
        <f>O41/$O$97</f>
        <v>0.041758124096579</v>
      </c>
    </row>
    <row r="42" ht="15" customHeight="1">
      <c r="A42" t="s" s="46">
        <v>91</v>
      </c>
      <c r="B42" t="s" s="47">
        <v>92</v>
      </c>
      <c r="C42" s="40"/>
      <c r="D42" s="41"/>
      <c r="E42" t="s" s="31">
        <v>93</v>
      </c>
      <c r="F42" t="s" s="31">
        <v>32</v>
      </c>
      <c r="G42" s="42">
        <v>7.49</v>
      </c>
      <c r="H42" s="42">
        <v>7.99</v>
      </c>
      <c r="I42" s="42">
        <v>7.99</v>
      </c>
      <c r="J42" s="42">
        <v>7.99</v>
      </c>
      <c r="K42" t="s" s="48">
        <v>33</v>
      </c>
      <c r="L42" s="43">
        <f>G42/4</f>
        <v>1.8725</v>
      </c>
      <c r="M42" s="44">
        <f>H42/4</f>
        <v>1.9975</v>
      </c>
      <c r="N42" s="44">
        <f>I42/4</f>
        <v>1.9975</v>
      </c>
      <c r="O42" s="45">
        <f>J42/4</f>
        <v>1.9975</v>
      </c>
      <c r="P42" s="36">
        <f>L42/L$94</f>
        <v>0.0431745554220313</v>
      </c>
      <c r="Q42" s="37">
        <f>M42/$M$94</f>
        <v>0.0475097247839425</v>
      </c>
      <c r="R42" s="38">
        <f>N42/$N$94</f>
        <v>0.0475323355291673</v>
      </c>
      <c r="S42" s="39">
        <f>O42/$O$94</f>
        <v>0.0462708389750536</v>
      </c>
    </row>
    <row r="43" ht="15" customHeight="1">
      <c r="A43" s="27"/>
      <c r="B43" s="28"/>
      <c r="C43" s="28"/>
      <c r="D43" t="s" s="29">
        <v>24</v>
      </c>
      <c r="E43" t="s" s="31">
        <v>94</v>
      </c>
      <c r="F43" t="s" s="31">
        <v>32</v>
      </c>
      <c r="G43" s="42">
        <v>9.98</v>
      </c>
      <c r="H43" s="42">
        <v>9.98</v>
      </c>
      <c r="I43" s="42">
        <v>9.98</v>
      </c>
      <c r="J43" s="42">
        <v>9.48</v>
      </c>
      <c r="K43" s="28"/>
      <c r="L43" s="43">
        <f>G43/4</f>
        <v>2.495</v>
      </c>
      <c r="M43" s="44">
        <f>H43/4</f>
        <v>2.495</v>
      </c>
      <c r="N43" s="44">
        <f>I43/4</f>
        <v>2.495</v>
      </c>
      <c r="O43" s="45">
        <f>J43/4</f>
        <v>2.37</v>
      </c>
      <c r="P43" s="36">
        <f>L43/L$95</f>
        <v>0.081256683185783</v>
      </c>
      <c r="Q43" s="37">
        <f>M43/$M$95</f>
        <v>0.08332915852579199</v>
      </c>
      <c r="R43" s="38">
        <f>N43/$N$95</f>
        <v>0.0838613179167437</v>
      </c>
      <c r="S43" s="39">
        <f>O43/$O$95</f>
        <v>0.07790542872639419</v>
      </c>
    </row>
    <row r="44" ht="15" customHeight="1">
      <c r="A44" s="27"/>
      <c r="B44" s="28"/>
      <c r="C44" s="40"/>
      <c r="D44" s="52"/>
      <c r="E44" t="s" s="53">
        <v>95</v>
      </c>
      <c r="F44" t="s" s="53">
        <v>32</v>
      </c>
      <c r="G44" s="54"/>
      <c r="H44" s="54"/>
      <c r="I44" s="54"/>
      <c r="J44" s="54"/>
      <c r="K44" s="28"/>
      <c r="L44" s="55"/>
      <c r="M44" s="56"/>
      <c r="N44" s="56"/>
      <c r="O44" s="57"/>
      <c r="P44" s="58"/>
      <c r="Q44" s="59"/>
      <c r="R44" s="60"/>
      <c r="S44" s="61"/>
    </row>
    <row r="45" ht="15" customHeight="1">
      <c r="A45" s="27"/>
      <c r="B45" s="28"/>
      <c r="C45" s="28"/>
      <c r="D45" t="s" s="29">
        <v>24</v>
      </c>
      <c r="E45" t="s" s="31">
        <v>96</v>
      </c>
      <c r="F45" t="s" s="31">
        <v>32</v>
      </c>
      <c r="G45" s="42">
        <v>14.99</v>
      </c>
      <c r="H45" s="42">
        <v>14.99</v>
      </c>
      <c r="I45" s="42">
        <v>14.99</v>
      </c>
      <c r="J45" s="42">
        <v>12.99</v>
      </c>
      <c r="K45" s="28"/>
      <c r="L45" s="43">
        <f>G45/4</f>
        <v>3.7475</v>
      </c>
      <c r="M45" s="44">
        <f>H45/4</f>
        <v>3.7475</v>
      </c>
      <c r="N45" s="44">
        <f>I45/4</f>
        <v>3.7475</v>
      </c>
      <c r="O45" s="45">
        <f>J45/4</f>
        <v>3.2475</v>
      </c>
      <c r="P45" s="36">
        <f>L45/L$97</f>
        <v>0.0785186737206013</v>
      </c>
      <c r="Q45" s="37">
        <f>M45/$M$97</f>
        <v>0.07884908737046969</v>
      </c>
      <c r="R45" s="38">
        <f>N45/$N$97</f>
        <v>0.0802505487445795</v>
      </c>
      <c r="S45" s="39">
        <f>O45/$O$97</f>
        <v>0.06954333743776429</v>
      </c>
    </row>
    <row r="46" ht="15" customHeight="1">
      <c r="A46" t="s" s="46">
        <v>97</v>
      </c>
      <c r="B46" t="s" s="47">
        <v>98</v>
      </c>
      <c r="C46" s="40"/>
      <c r="D46" s="41"/>
      <c r="E46" t="s" s="30">
        <v>99</v>
      </c>
      <c r="F46" t="s" s="30">
        <v>100</v>
      </c>
      <c r="G46" s="32">
        <v>3.59</v>
      </c>
      <c r="H46" s="32">
        <v>3.49</v>
      </c>
      <c r="I46" s="32">
        <v>3.49</v>
      </c>
      <c r="J46" s="32">
        <v>3.89</v>
      </c>
      <c r="K46" t="s" s="48">
        <v>33</v>
      </c>
      <c r="L46" s="33">
        <f>G46/0.35*0.25</f>
        <v>2.56428571428571</v>
      </c>
      <c r="M46" s="34">
        <f>H46/0.35*0.25</f>
        <v>2.49285714285714</v>
      </c>
      <c r="N46" s="34">
        <f>I46/0.35*0.25</f>
        <v>2.49285714285714</v>
      </c>
      <c r="O46" s="35">
        <f>J46/0.35*0.25</f>
        <v>2.77857142857143</v>
      </c>
      <c r="P46" s="36">
        <f>L46/L$94</f>
        <v>0.0591251779382385</v>
      </c>
      <c r="Q46" s="37">
        <f>M46/$M$94</f>
        <v>0.0592915928825171</v>
      </c>
      <c r="R46" s="38">
        <f>N46/$N$94</f>
        <v>0.0593198108338257</v>
      </c>
      <c r="S46" s="39">
        <f>O46/$O$94</f>
        <v>0.06436387041407431</v>
      </c>
    </row>
    <row r="47" ht="15" customHeight="1">
      <c r="A47" s="27"/>
      <c r="B47" s="28"/>
      <c r="C47" s="28"/>
      <c r="D47" t="s" s="29">
        <v>24</v>
      </c>
      <c r="E47" t="s" s="30">
        <v>101</v>
      </c>
      <c r="F47" t="s" s="30">
        <v>102</v>
      </c>
      <c r="G47" s="32">
        <v>1.89</v>
      </c>
      <c r="H47" s="32">
        <v>1.66</v>
      </c>
      <c r="I47" s="32">
        <v>1.66</v>
      </c>
      <c r="J47" s="32">
        <v>1.74</v>
      </c>
      <c r="K47" s="28"/>
      <c r="L47" s="43">
        <f>G47/300*250</f>
        <v>1.575</v>
      </c>
      <c r="M47" s="44">
        <f>H47</f>
        <v>1.66</v>
      </c>
      <c r="N47" s="44">
        <f>I47</f>
        <v>1.66</v>
      </c>
      <c r="O47" s="45">
        <f>J47</f>
        <v>1.74</v>
      </c>
      <c r="P47" s="36">
        <f>L47/L$95</f>
        <v>0.0512942990050534</v>
      </c>
      <c r="Q47" s="37">
        <f>M47/$M$95</f>
        <v>0.0554414441494247</v>
      </c>
      <c r="R47" s="38">
        <f>N47/$N$95</f>
        <v>0.0557955061089357</v>
      </c>
      <c r="S47" s="39">
        <f>O47/$O$95</f>
        <v>0.0571963907105172</v>
      </c>
    </row>
    <row r="48" ht="15" customHeight="1">
      <c r="A48" s="27"/>
      <c r="B48" s="28"/>
      <c r="C48" s="40"/>
      <c r="D48" s="41"/>
      <c r="E48" t="s" s="31">
        <v>103</v>
      </c>
      <c r="F48" t="s" s="31">
        <v>86</v>
      </c>
      <c r="G48" s="42">
        <v>2.59</v>
      </c>
      <c r="H48" s="42">
        <v>2.59</v>
      </c>
      <c r="I48" s="42">
        <v>2.59</v>
      </c>
      <c r="J48" s="42">
        <v>2.59</v>
      </c>
      <c r="K48" s="28"/>
      <c r="L48" s="43">
        <f>G48/150*250</f>
        <v>4.31666666666667</v>
      </c>
      <c r="M48" s="44">
        <f>H48/150*250</f>
        <v>4.31666666666667</v>
      </c>
      <c r="N48" s="44">
        <f>I48/150*250</f>
        <v>4.31666666666667</v>
      </c>
      <c r="O48" s="45">
        <f>J48/150*250</f>
        <v>4.31666666666667</v>
      </c>
      <c r="P48" s="36">
        <f>L48/L$96</f>
        <v>0.0854043155409176</v>
      </c>
      <c r="Q48" s="37">
        <f>M48/$M$96</f>
        <v>0.0859990985910374</v>
      </c>
      <c r="R48" s="38">
        <f>N48/$N$96</f>
        <v>0.0873497937667997</v>
      </c>
      <c r="S48" s="39">
        <f>O48/$O$96</f>
        <v>0.0843380359657764</v>
      </c>
    </row>
    <row r="49" ht="15" customHeight="1">
      <c r="A49" s="27"/>
      <c r="B49" s="28"/>
      <c r="C49" s="28"/>
      <c r="D49" t="s" s="29">
        <v>24</v>
      </c>
      <c r="E49" t="s" s="31">
        <v>104</v>
      </c>
      <c r="F49" t="s" s="31">
        <v>33</v>
      </c>
      <c r="G49" s="42">
        <v>2.89</v>
      </c>
      <c r="H49" s="42">
        <v>2.79</v>
      </c>
      <c r="I49" s="42">
        <v>2.79</v>
      </c>
      <c r="J49" s="42">
        <v>2.79</v>
      </c>
      <c r="K49" s="28"/>
      <c r="L49" s="43">
        <f>G49</f>
        <v>2.89</v>
      </c>
      <c r="M49" s="44">
        <f>H49</f>
        <v>2.79</v>
      </c>
      <c r="N49" s="44">
        <f>I49</f>
        <v>2.79</v>
      </c>
      <c r="O49" s="45">
        <f>J49</f>
        <v>2.79</v>
      </c>
      <c r="P49" s="36">
        <f>L49/L$97</f>
        <v>0.0605520926090828</v>
      </c>
      <c r="Q49" s="37">
        <f>M49/$M$97</f>
        <v>0.0587028562411236</v>
      </c>
      <c r="R49" s="38">
        <f>N49/$N$97</f>
        <v>0.0597462390920285</v>
      </c>
      <c r="S49" s="39">
        <f>O49/$O$97</f>
        <v>0.0597462390920285</v>
      </c>
    </row>
    <row r="50" ht="15" customHeight="1">
      <c r="A50" t="s" s="46">
        <v>105</v>
      </c>
      <c r="B50" t="s" s="47">
        <v>106</v>
      </c>
      <c r="C50" s="40"/>
      <c r="D50" s="41"/>
      <c r="E50" t="s" s="30">
        <v>107</v>
      </c>
      <c r="F50" t="s" s="30">
        <v>26</v>
      </c>
      <c r="G50" s="32">
        <v>3.69</v>
      </c>
      <c r="H50" s="32">
        <v>3.69</v>
      </c>
      <c r="I50" s="32">
        <v>3.69</v>
      </c>
      <c r="J50" s="32">
        <v>3.69</v>
      </c>
      <c r="K50" t="s" s="48">
        <v>108</v>
      </c>
      <c r="L50" s="33">
        <f>G50/2</f>
        <v>1.845</v>
      </c>
      <c r="M50" s="34">
        <f>H50/2</f>
        <v>1.845</v>
      </c>
      <c r="N50" s="34">
        <f>I50/2</f>
        <v>1.845</v>
      </c>
      <c r="O50" s="35">
        <f>J50/2</f>
        <v>1.845</v>
      </c>
      <c r="P50" s="36">
        <f>L50/L$94</f>
        <v>0.0425404831795182</v>
      </c>
      <c r="Q50" s="37">
        <f>M50/$M$94</f>
        <v>0.0438825743311008</v>
      </c>
      <c r="R50" s="38">
        <f>N50/$N$94</f>
        <v>0.0439034588492183</v>
      </c>
      <c r="S50" s="39">
        <f>O50/$O$94</f>
        <v>0.0427382717942297</v>
      </c>
    </row>
    <row r="51" ht="15" customHeight="1">
      <c r="A51" s="27"/>
      <c r="B51" s="28"/>
      <c r="C51" s="28"/>
      <c r="D51" t="s" s="29">
        <v>24</v>
      </c>
      <c r="E51" t="s" s="30">
        <v>109</v>
      </c>
      <c r="F51" t="s" s="30">
        <v>26</v>
      </c>
      <c r="G51" s="32">
        <v>2.19</v>
      </c>
      <c r="H51" s="32">
        <v>2.39</v>
      </c>
      <c r="I51" s="32">
        <v>2.39</v>
      </c>
      <c r="J51" s="32">
        <v>2.39</v>
      </c>
      <c r="K51" s="28"/>
      <c r="L51" s="33">
        <f>G51/2</f>
        <v>1.095</v>
      </c>
      <c r="M51" s="34">
        <f>H51/2</f>
        <v>1.195</v>
      </c>
      <c r="N51" s="34">
        <f>I51/2</f>
        <v>1.195</v>
      </c>
      <c r="O51" s="35">
        <f>J51/2</f>
        <v>1.195</v>
      </c>
      <c r="P51" s="36">
        <f>L51/L$95</f>
        <v>0.0356617507368466</v>
      </c>
      <c r="Q51" s="37">
        <f>M51/$M$95</f>
        <v>0.0399111600955196</v>
      </c>
      <c r="R51" s="38">
        <f>N51/$N$95</f>
        <v>0.0401660420483001</v>
      </c>
      <c r="S51" s="39">
        <f>O51/$O$95</f>
        <v>0.039281429252338</v>
      </c>
    </row>
    <row r="52" ht="15" customHeight="1">
      <c r="A52" s="27"/>
      <c r="B52" s="28"/>
      <c r="C52" s="40"/>
      <c r="D52" s="41"/>
      <c r="E52" t="s" s="31">
        <v>110</v>
      </c>
      <c r="F52" t="s" s="31">
        <v>26</v>
      </c>
      <c r="G52" s="42">
        <v>3.89</v>
      </c>
      <c r="H52" s="42">
        <v>4.39</v>
      </c>
      <c r="I52" s="42">
        <v>4.39</v>
      </c>
      <c r="J52" s="42">
        <v>4.39</v>
      </c>
      <c r="K52" s="28"/>
      <c r="L52" s="33">
        <f>G52/2</f>
        <v>1.945</v>
      </c>
      <c r="M52" s="34">
        <f>H52/2</f>
        <v>2.195</v>
      </c>
      <c r="N52" s="34">
        <f>I52/2</f>
        <v>2.195</v>
      </c>
      <c r="O52" s="35">
        <f>J52/2</f>
        <v>2.195</v>
      </c>
      <c r="P52" s="36">
        <f>L52/L$96</f>
        <v>0.0384814039522204</v>
      </c>
      <c r="Q52" s="37">
        <f>M52/$M$96</f>
        <v>0.0437300435692649</v>
      </c>
      <c r="R52" s="38">
        <f>N52/$N$96</f>
        <v>0.0444168642435811</v>
      </c>
      <c r="S52" s="39">
        <f>O52/$O$96</f>
        <v>0.0428854028443735</v>
      </c>
    </row>
    <row r="53" ht="15" customHeight="1">
      <c r="A53" s="27"/>
      <c r="B53" s="28"/>
      <c r="C53" s="28"/>
      <c r="D53" t="s" s="29">
        <v>24</v>
      </c>
      <c r="E53" t="s" s="31">
        <v>111</v>
      </c>
      <c r="F53" t="s" s="31">
        <v>26</v>
      </c>
      <c r="G53" s="49">
        <v>3.99</v>
      </c>
      <c r="H53" s="42">
        <v>4.49</v>
      </c>
      <c r="I53" s="50">
        <v>4.49</v>
      </c>
      <c r="J53" s="50">
        <v>4.49</v>
      </c>
      <c r="K53" s="28"/>
      <c r="L53" s="33">
        <f>G53/2</f>
        <v>1.995</v>
      </c>
      <c r="M53" s="34">
        <f>H53/2</f>
        <v>2.245</v>
      </c>
      <c r="N53" s="34">
        <f>I53/2</f>
        <v>2.245</v>
      </c>
      <c r="O53" s="35">
        <f>J53/2</f>
        <v>2.245</v>
      </c>
      <c r="P53" s="36">
        <f>L53/L$97</f>
        <v>0.0417998009533288</v>
      </c>
      <c r="Q53" s="37">
        <f>M53/$M$97</f>
        <v>0.0472358108463521</v>
      </c>
      <c r="R53" s="38">
        <f>N53/$N$97</f>
        <v>0.0480753787676</v>
      </c>
      <c r="S53" s="39">
        <f>O53/$O$97</f>
        <v>0.0480753787676</v>
      </c>
    </row>
    <row r="54" ht="15" customHeight="1">
      <c r="A54" t="s" s="46">
        <v>112</v>
      </c>
      <c r="B54" t="s" s="47">
        <v>113</v>
      </c>
      <c r="C54" s="40"/>
      <c r="D54" s="41"/>
      <c r="E54" t="s" s="30">
        <v>114</v>
      </c>
      <c r="F54" t="s" s="30">
        <v>37</v>
      </c>
      <c r="G54" s="32">
        <v>3.99</v>
      </c>
      <c r="H54" s="32">
        <v>3.99</v>
      </c>
      <c r="I54" s="32">
        <v>3.99</v>
      </c>
      <c r="J54" s="32">
        <v>3.99</v>
      </c>
      <c r="K54" t="s" s="48">
        <v>66</v>
      </c>
      <c r="L54" s="33">
        <f>G54/5</f>
        <v>0.798</v>
      </c>
      <c r="M54" s="34">
        <f>H54/5</f>
        <v>0.798</v>
      </c>
      <c r="N54" s="34">
        <f>I54/5</f>
        <v>0.798</v>
      </c>
      <c r="O54" s="35">
        <f>J54/5</f>
        <v>0.798</v>
      </c>
      <c r="P54" s="36">
        <f>L54/L$94</f>
        <v>0.0183996236191087</v>
      </c>
      <c r="Q54" s="37">
        <f>M54/$M$94</f>
        <v>0.0189801053204436</v>
      </c>
      <c r="R54" s="38">
        <f>N54/$N$94</f>
        <v>0.0189891382990115</v>
      </c>
      <c r="S54" s="39">
        <f>O54/$O$94</f>
        <v>0.0184851712150652</v>
      </c>
    </row>
    <row r="55" ht="15" customHeight="1">
      <c r="A55" s="27"/>
      <c r="B55" s="28"/>
      <c r="C55" s="28"/>
      <c r="D55" t="s" s="29">
        <v>24</v>
      </c>
      <c r="E55" t="s" s="30">
        <v>115</v>
      </c>
      <c r="F55" t="s" s="30">
        <v>37</v>
      </c>
      <c r="G55" s="32">
        <v>5.89</v>
      </c>
      <c r="H55" s="32">
        <v>5.78</v>
      </c>
      <c r="I55" s="32">
        <v>5.78</v>
      </c>
      <c r="J55" s="32">
        <v>5.78</v>
      </c>
      <c r="K55" s="28"/>
      <c r="L55" s="33">
        <f>G55/5</f>
        <v>1.178</v>
      </c>
      <c r="M55" s="34">
        <f>H55/5</f>
        <v>1.156</v>
      </c>
      <c r="N55" s="34">
        <f>I55/5</f>
        <v>1.156</v>
      </c>
      <c r="O55" s="35">
        <f>J55/5</f>
        <v>1.156</v>
      </c>
      <c r="P55" s="36">
        <f>L55/L$95</f>
        <v>0.0383648788748907</v>
      </c>
      <c r="Q55" s="37">
        <f>M55/$M$95</f>
        <v>0.0386086201426114</v>
      </c>
      <c r="R55" s="38">
        <f>N55/$N$95</f>
        <v>0.0388551837722468</v>
      </c>
      <c r="S55" s="39">
        <f>O55/$O$95</f>
        <v>0.0379994411846885</v>
      </c>
    </row>
    <row r="56" ht="15" customHeight="1">
      <c r="A56" s="27"/>
      <c r="B56" s="28"/>
      <c r="C56" s="40"/>
      <c r="D56" s="41"/>
      <c r="E56" t="s" s="31">
        <v>116</v>
      </c>
      <c r="F56" t="s" s="31">
        <v>37</v>
      </c>
      <c r="G56" s="42">
        <v>5.49</v>
      </c>
      <c r="H56" s="42">
        <v>5.49</v>
      </c>
      <c r="I56" s="42">
        <v>5.49</v>
      </c>
      <c r="J56" s="42">
        <v>5.49</v>
      </c>
      <c r="K56" s="28"/>
      <c r="L56" s="43">
        <f>G56/5</f>
        <v>1.098</v>
      </c>
      <c r="M56" s="44">
        <f>H56/5</f>
        <v>1.098</v>
      </c>
      <c r="N56" s="44">
        <f>I56/5</f>
        <v>1.098</v>
      </c>
      <c r="O56" s="45">
        <f>J56/5</f>
        <v>1.098</v>
      </c>
      <c r="P56" s="36">
        <f>L56/L$96</f>
        <v>0.0217236923082457</v>
      </c>
      <c r="Q56" s="37">
        <f>M56/$M$96</f>
        <v>0.0218749830701836</v>
      </c>
      <c r="R56" s="38">
        <f>N56/$N$96</f>
        <v>0.0222185498585203</v>
      </c>
      <c r="S56" s="39">
        <f>O56/$O$96</f>
        <v>0.0214524703066616</v>
      </c>
    </row>
    <row r="57" ht="15" customHeight="1">
      <c r="A57" s="27"/>
      <c r="B57" s="28"/>
      <c r="C57" s="28"/>
      <c r="D57" t="s" s="29">
        <v>24</v>
      </c>
      <c r="E57" t="s" s="30">
        <v>117</v>
      </c>
      <c r="F57" t="s" s="30">
        <v>37</v>
      </c>
      <c r="G57" s="49">
        <v>6.99</v>
      </c>
      <c r="H57" s="42">
        <v>6.99</v>
      </c>
      <c r="I57" s="42">
        <v>6.99</v>
      </c>
      <c r="J57" s="42">
        <v>6.99</v>
      </c>
      <c r="K57" s="28"/>
      <c r="L57" s="43">
        <f>G57/5</f>
        <v>1.398</v>
      </c>
      <c r="M57" s="44">
        <f>H57/5</f>
        <v>1.398</v>
      </c>
      <c r="N57" s="44">
        <f>I57/5</f>
        <v>1.398</v>
      </c>
      <c r="O57" s="45">
        <f>J57/5</f>
        <v>1.398</v>
      </c>
      <c r="P57" s="36">
        <f>L57/L$97</f>
        <v>0.0292912890890996</v>
      </c>
      <c r="Q57" s="37">
        <f>M57/$M$97</f>
        <v>0.0294145494713587</v>
      </c>
      <c r="R57" s="38">
        <f>N57/$N$97</f>
        <v>0.0299373628138551</v>
      </c>
      <c r="S57" s="39">
        <f>O57/$O$97</f>
        <v>0.0299373628138551</v>
      </c>
    </row>
    <row r="58" ht="15" customHeight="1">
      <c r="A58" t="s" s="46">
        <v>118</v>
      </c>
      <c r="B58" t="s" s="47">
        <v>119</v>
      </c>
      <c r="C58" s="40"/>
      <c r="D58" s="41"/>
      <c r="E58" t="s" s="30">
        <v>120</v>
      </c>
      <c r="F58" t="s" s="30">
        <v>33</v>
      </c>
      <c r="G58" s="32">
        <v>2.49</v>
      </c>
      <c r="H58" s="32">
        <v>2.49</v>
      </c>
      <c r="I58" s="32">
        <v>2.59</v>
      </c>
      <c r="J58" s="32">
        <v>2.39</v>
      </c>
      <c r="K58" t="s" s="63">
        <v>121</v>
      </c>
      <c r="L58" s="33">
        <f>G58/2</f>
        <v>1.245</v>
      </c>
      <c r="M58" s="34">
        <f>H58/2</f>
        <v>1.245</v>
      </c>
      <c r="N58" s="34">
        <f>I58/2</f>
        <v>1.295</v>
      </c>
      <c r="O58" s="35">
        <f>J58/2</f>
        <v>1.195</v>
      </c>
      <c r="P58" s="36">
        <f>L58/L$94</f>
        <v>0.0287061797065041</v>
      </c>
      <c r="Q58" s="37">
        <f>M58/$M$94</f>
        <v>0.029611818451068</v>
      </c>
      <c r="R58" s="38">
        <f>N58/$N$94</f>
        <v>0.0308157068887467</v>
      </c>
      <c r="S58" s="39">
        <f>O58/$O$94</f>
        <v>0.0276814280726854</v>
      </c>
    </row>
    <row r="59" ht="15" customHeight="1">
      <c r="A59" s="27"/>
      <c r="B59" s="28"/>
      <c r="C59" s="28"/>
      <c r="D59" t="s" s="29">
        <v>24</v>
      </c>
      <c r="E59" t="s" s="30">
        <v>122</v>
      </c>
      <c r="F59" t="s" s="30">
        <v>33</v>
      </c>
      <c r="G59" s="32">
        <v>1.59</v>
      </c>
      <c r="H59" s="32">
        <v>1.49</v>
      </c>
      <c r="I59" s="32">
        <v>2.09</v>
      </c>
      <c r="J59" s="32">
        <v>2.39</v>
      </c>
      <c r="K59" s="28"/>
      <c r="L59" s="33">
        <f>G59/2</f>
        <v>0.795</v>
      </c>
      <c r="M59" s="34">
        <f>H59/2</f>
        <v>0.745</v>
      </c>
      <c r="N59" s="34">
        <f>I59/2</f>
        <v>1.045</v>
      </c>
      <c r="O59" s="35">
        <f>J59/2</f>
        <v>1.195</v>
      </c>
      <c r="P59" s="36">
        <f>L59/L$95</f>
        <v>0.0258914080692174</v>
      </c>
      <c r="Q59" s="37">
        <f>M59/$M$95</f>
        <v>0.0248818529465792</v>
      </c>
      <c r="R59" s="38">
        <f>N59/$N$95</f>
        <v>0.0351242794480951</v>
      </c>
      <c r="S59" s="39">
        <f>O59/$O$95</f>
        <v>0.039281429252338</v>
      </c>
    </row>
    <row r="60" ht="15" customHeight="1">
      <c r="A60" s="27"/>
      <c r="B60" s="28"/>
      <c r="C60" s="40"/>
      <c r="D60" s="41"/>
      <c r="E60" t="s" s="31">
        <v>123</v>
      </c>
      <c r="F60" t="s" s="31">
        <v>33</v>
      </c>
      <c r="G60" s="42">
        <v>2.59</v>
      </c>
      <c r="H60" s="42">
        <v>2.69</v>
      </c>
      <c r="I60" s="42">
        <v>2.59</v>
      </c>
      <c r="J60" s="42">
        <v>2.59</v>
      </c>
      <c r="K60" s="28"/>
      <c r="L60" s="33">
        <f>G60/2</f>
        <v>1.295</v>
      </c>
      <c r="M60" s="34">
        <f>H60/2</f>
        <v>1.345</v>
      </c>
      <c r="N60" s="34">
        <f>I60/2</f>
        <v>1.295</v>
      </c>
      <c r="O60" s="35">
        <f>J60/2</f>
        <v>1.295</v>
      </c>
      <c r="P60" s="36">
        <f>L60/L$96</f>
        <v>0.0256212946622753</v>
      </c>
      <c r="Q60" s="37">
        <f>M60/$M$96</f>
        <v>0.0267958581324197</v>
      </c>
      <c r="R60" s="38">
        <f>N60/$N$96</f>
        <v>0.0262049381300399</v>
      </c>
      <c r="S60" s="39">
        <f>O60/$O$96</f>
        <v>0.0253014107897329</v>
      </c>
    </row>
    <row r="61" ht="15" customHeight="1">
      <c r="A61" s="27"/>
      <c r="B61" s="28"/>
      <c r="C61" s="28"/>
      <c r="D61" t="s" s="29">
        <v>24</v>
      </c>
      <c r="E61" t="s" s="31">
        <v>124</v>
      </c>
      <c r="F61" t="s" s="31">
        <v>33</v>
      </c>
      <c r="G61" s="42">
        <v>2.59</v>
      </c>
      <c r="H61" s="42">
        <v>2.59</v>
      </c>
      <c r="I61" s="42">
        <v>2.49</v>
      </c>
      <c r="J61" s="42">
        <v>2.49</v>
      </c>
      <c r="K61" s="28"/>
      <c r="L61" s="33">
        <f>G61/2</f>
        <v>1.295</v>
      </c>
      <c r="M61" s="34">
        <f>H61/2</f>
        <v>1.295</v>
      </c>
      <c r="N61" s="34">
        <f>I61/2</f>
        <v>1.245</v>
      </c>
      <c r="O61" s="35">
        <f>J61/2</f>
        <v>1.245</v>
      </c>
      <c r="P61" s="36">
        <f>L61/L$97</f>
        <v>0.0271332041275994</v>
      </c>
      <c r="Q61" s="37">
        <f>M61/$M$97</f>
        <v>0.0272473830939982</v>
      </c>
      <c r="R61" s="38">
        <f>N61/$N$97</f>
        <v>0.0266609561539697</v>
      </c>
      <c r="S61" s="39">
        <f>O61/$O$97</f>
        <v>0.0266609561539697</v>
      </c>
    </row>
    <row r="62" ht="15" customHeight="1">
      <c r="A62" t="s" s="46">
        <v>125</v>
      </c>
      <c r="B62" t="s" s="47">
        <v>126</v>
      </c>
      <c r="C62" s="40"/>
      <c r="D62" s="41"/>
      <c r="E62" t="s" s="30">
        <v>127</v>
      </c>
      <c r="F62" t="s" s="30">
        <v>128</v>
      </c>
      <c r="G62" s="32">
        <v>5.99</v>
      </c>
      <c r="H62" s="32">
        <v>5.99</v>
      </c>
      <c r="I62" s="50">
        <v>5.99</v>
      </c>
      <c r="J62" s="50">
        <v>5.99</v>
      </c>
      <c r="K62" t="s" s="48">
        <v>129</v>
      </c>
      <c r="L62" s="33">
        <f>G62/0.75*0.3</f>
        <v>2.396</v>
      </c>
      <c r="M62" s="34">
        <f>H62/0.75*0.3</f>
        <v>2.396</v>
      </c>
      <c r="N62" s="34">
        <f>I62/0.75*0.3</f>
        <v>2.396</v>
      </c>
      <c r="O62" s="35">
        <f>J62/0.75*0.3</f>
        <v>2.396</v>
      </c>
      <c r="P62" s="36">
        <f>L62/L$94</f>
        <v>0.0552449852022361</v>
      </c>
      <c r="Q62" s="37">
        <f>M62/$M$94</f>
        <v>0.0569878851475976</v>
      </c>
      <c r="R62" s="38">
        <f>N62/$N$94</f>
        <v>0.0570150067223453</v>
      </c>
      <c r="S62" s="39">
        <f>O62/$O$94</f>
        <v>0.0555018423951081</v>
      </c>
    </row>
    <row r="63" ht="15" customHeight="1">
      <c r="A63" s="27"/>
      <c r="B63" s="28"/>
      <c r="C63" s="28"/>
      <c r="D63" t="s" s="29">
        <v>24</v>
      </c>
      <c r="E63" t="s" s="30">
        <v>130</v>
      </c>
      <c r="F63" t="s" s="30">
        <v>128</v>
      </c>
      <c r="G63" s="32">
        <v>5.99</v>
      </c>
      <c r="H63" s="32">
        <v>5.99</v>
      </c>
      <c r="I63" s="32">
        <v>5.99</v>
      </c>
      <c r="J63" s="32">
        <v>5.99</v>
      </c>
      <c r="K63" s="28"/>
      <c r="L63" s="33">
        <f>G63/0.75*0.3</f>
        <v>2.396</v>
      </c>
      <c r="M63" s="34">
        <f>H63/0.75*0.3</f>
        <v>2.396</v>
      </c>
      <c r="N63" s="34">
        <f>I63/0.75*0.3</f>
        <v>2.396</v>
      </c>
      <c r="O63" s="35">
        <f>J63/0.75*0.3</f>
        <v>2.396</v>
      </c>
      <c r="P63" s="36">
        <f>L63/L$95</f>
        <v>0.0780324701054653</v>
      </c>
      <c r="Q63" s="37">
        <f>M63/$M$95</f>
        <v>0.0800227109530251</v>
      </c>
      <c r="R63" s="38">
        <f>N63/$N$95</f>
        <v>0.0805337546006084</v>
      </c>
      <c r="S63" s="39">
        <f>O63/$O$95</f>
        <v>0.0787600874381605</v>
      </c>
    </row>
    <row r="64" ht="15" customHeight="1">
      <c r="A64" s="27"/>
      <c r="B64" s="28"/>
      <c r="C64" s="40"/>
      <c r="D64" s="41"/>
      <c r="E64" t="s" s="31">
        <v>131</v>
      </c>
      <c r="F64" t="s" s="31">
        <v>128</v>
      </c>
      <c r="G64" s="42">
        <v>9.49</v>
      </c>
      <c r="H64" s="42">
        <v>9.49</v>
      </c>
      <c r="I64" s="42">
        <f>6.33/0.5*0.75</f>
        <v>9.494999999999999</v>
      </c>
      <c r="J64" s="42">
        <f>8.99/0.5*0.75</f>
        <v>13.485</v>
      </c>
      <c r="K64" s="28"/>
      <c r="L64" s="43">
        <f>G64/0.75*0.3</f>
        <v>3.796</v>
      </c>
      <c r="M64" s="44">
        <f>H64/0.75*0.3</f>
        <v>3.796</v>
      </c>
      <c r="N64" s="44">
        <f>I64/0.75*0.3</f>
        <v>3.798</v>
      </c>
      <c r="O64" s="45">
        <f>J64/0.75*0.3</f>
        <v>5.394</v>
      </c>
      <c r="P64" s="36">
        <f>L64/L$96</f>
        <v>0.07510303825327951</v>
      </c>
      <c r="Q64" s="37">
        <f>M64/$M$96</f>
        <v>0.0756260799038404</v>
      </c>
      <c r="R64" s="38">
        <f>N64/$N$96</f>
        <v>0.07685432819914401</v>
      </c>
      <c r="S64" s="39">
        <f>O64/$O$96</f>
        <v>0.105386725714146</v>
      </c>
    </row>
    <row r="65" ht="15" customHeight="1">
      <c r="A65" s="27"/>
      <c r="B65" s="28"/>
      <c r="C65" s="28"/>
      <c r="D65" t="s" s="29">
        <v>24</v>
      </c>
      <c r="E65" t="s" s="30">
        <v>132</v>
      </c>
      <c r="F65" t="s" s="30">
        <v>133</v>
      </c>
      <c r="G65" s="49">
        <v>4.99</v>
      </c>
      <c r="H65" s="49">
        <v>4.99</v>
      </c>
      <c r="I65" s="49">
        <v>4.99</v>
      </c>
      <c r="J65" s="49">
        <v>4.99</v>
      </c>
      <c r="K65" s="28"/>
      <c r="L65" s="43">
        <f>G65/0.5*0.3</f>
        <v>2.994</v>
      </c>
      <c r="M65" s="44">
        <f>H65/0.5*0.3</f>
        <v>2.994</v>
      </c>
      <c r="N65" s="44">
        <f>I65/0.5*0.3</f>
        <v>2.994</v>
      </c>
      <c r="O65" s="45">
        <f>J65/0.5*0.3</f>
        <v>2.994</v>
      </c>
      <c r="P65" s="36">
        <f>L65/L$97</f>
        <v>0.0627311298517626</v>
      </c>
      <c r="Q65" s="37">
        <f>M65/$M$97</f>
        <v>0.0629951080953132</v>
      </c>
      <c r="R65" s="38">
        <f>N65/$N$97</f>
        <v>0.0641147813052091</v>
      </c>
      <c r="S65" s="39">
        <f>O65/$O$97</f>
        <v>0.0641147813052091</v>
      </c>
    </row>
    <row r="66" ht="15" customHeight="1">
      <c r="A66" t="s" s="46">
        <v>134</v>
      </c>
      <c r="B66" t="s" s="47">
        <v>135</v>
      </c>
      <c r="C66" s="40"/>
      <c r="D66" s="41"/>
      <c r="E66" t="s" s="30">
        <v>136</v>
      </c>
      <c r="F66" t="s" s="30">
        <v>32</v>
      </c>
      <c r="G66" s="32">
        <v>2.69</v>
      </c>
      <c r="H66" s="32">
        <v>2.49</v>
      </c>
      <c r="I66" s="32">
        <v>1.99</v>
      </c>
      <c r="J66" s="32">
        <v>2.79</v>
      </c>
      <c r="K66" t="s" s="48">
        <v>32</v>
      </c>
      <c r="L66" s="33">
        <f>G66</f>
        <v>2.69</v>
      </c>
      <c r="M66" s="34">
        <f>H66</f>
        <v>2.49</v>
      </c>
      <c r="N66" s="34">
        <f>I66</f>
        <v>1.99</v>
      </c>
      <c r="O66" s="35">
        <f>J66</f>
        <v>2.79</v>
      </c>
      <c r="P66" s="36">
        <f>L66/L$94</f>
        <v>0.062023793904013</v>
      </c>
      <c r="Q66" s="37">
        <f>M66/$M$94</f>
        <v>0.059223636902136</v>
      </c>
      <c r="R66" s="38">
        <f>N66/$N$94</f>
        <v>0.0473538661842518</v>
      </c>
      <c r="S66" s="39">
        <f>O66/$O$94</f>
        <v>0.0646286061278596</v>
      </c>
    </row>
    <row r="67" ht="15" customHeight="1">
      <c r="A67" s="27"/>
      <c r="B67" s="28"/>
      <c r="C67" s="28"/>
      <c r="D67" t="s" s="29">
        <v>24</v>
      </c>
      <c r="E67" t="s" s="30">
        <v>137</v>
      </c>
      <c r="F67" t="s" s="30">
        <v>32</v>
      </c>
      <c r="G67" s="32">
        <v>1.69</v>
      </c>
      <c r="H67" s="32">
        <v>1.39</v>
      </c>
      <c r="I67" s="32">
        <v>1.39</v>
      </c>
      <c r="J67" s="32">
        <v>1.99</v>
      </c>
      <c r="K67" s="28"/>
      <c r="L67" s="33">
        <f>G67</f>
        <v>1.69</v>
      </c>
      <c r="M67" s="34">
        <f>H67</f>
        <v>1.39</v>
      </c>
      <c r="N67" s="34">
        <f>I67</f>
        <v>1.39</v>
      </c>
      <c r="O67" s="35">
        <f>J67</f>
        <v>1.99</v>
      </c>
      <c r="P67" s="36">
        <f>L67/L$95</f>
        <v>0.0550395970276446</v>
      </c>
      <c r="Q67" s="37">
        <f>M67/$M$95</f>
        <v>0.0464238598600605</v>
      </c>
      <c r="R67" s="38">
        <f>N67/$N$95</f>
        <v>0.0467203334285666</v>
      </c>
      <c r="S67" s="39">
        <f>O67/$O$95</f>
        <v>0.06541426293903981</v>
      </c>
    </row>
    <row r="68" ht="15" customHeight="1">
      <c r="A68" s="27"/>
      <c r="B68" s="28"/>
      <c r="C68" s="40"/>
      <c r="D68" s="41"/>
      <c r="E68" t="s" s="31">
        <v>138</v>
      </c>
      <c r="F68" t="s" s="31">
        <v>32</v>
      </c>
      <c r="G68" s="42">
        <v>2.69</v>
      </c>
      <c r="H68" s="42">
        <v>2.49</v>
      </c>
      <c r="I68" s="42">
        <v>2.49</v>
      </c>
      <c r="J68" s="42">
        <v>2.99</v>
      </c>
      <c r="K68" s="28"/>
      <c r="L68" s="43">
        <f>G68</f>
        <v>2.69</v>
      </c>
      <c r="M68" s="44">
        <f>H68</f>
        <v>2.49</v>
      </c>
      <c r="N68" s="44">
        <f>I68</f>
        <v>2.49</v>
      </c>
      <c r="O68" s="45">
        <f>J68</f>
        <v>2.99</v>
      </c>
      <c r="P68" s="36">
        <f>L68/L$96</f>
        <v>0.0532210676768498</v>
      </c>
      <c r="Q68" s="37">
        <f>M68/$M$96</f>
        <v>0.0496072020444053</v>
      </c>
      <c r="R68" s="38">
        <f>N68/$N$96</f>
        <v>0.0503863289141307</v>
      </c>
      <c r="S68" s="39">
        <f>O68/$O$96</f>
        <v>0.058417929159306</v>
      </c>
    </row>
    <row r="69" ht="15" customHeight="1">
      <c r="A69" s="27"/>
      <c r="B69" s="28"/>
      <c r="C69" s="28"/>
      <c r="D69" t="s" s="29">
        <v>24</v>
      </c>
      <c r="E69" t="s" s="31">
        <v>139</v>
      </c>
      <c r="F69" t="s" s="31">
        <v>32</v>
      </c>
      <c r="G69" s="42">
        <v>2.49</v>
      </c>
      <c r="H69" s="42">
        <v>1.99</v>
      </c>
      <c r="I69" s="42">
        <v>1.99</v>
      </c>
      <c r="J69" s="42">
        <v>2.49</v>
      </c>
      <c r="K69" s="28"/>
      <c r="L69" s="43">
        <f>G69</f>
        <v>2.49</v>
      </c>
      <c r="M69" s="44">
        <f>H69</f>
        <v>1.99</v>
      </c>
      <c r="N69" s="44">
        <f>I69</f>
        <v>1.99</v>
      </c>
      <c r="O69" s="45">
        <f>J69</f>
        <v>2.49</v>
      </c>
      <c r="P69" s="36">
        <f>L69/L$97</f>
        <v>0.0521711801372374</v>
      </c>
      <c r="Q69" s="37">
        <f>M69/$M$97</f>
        <v>0.041870496028615</v>
      </c>
      <c r="R69" s="38">
        <f>N69/$N$97</f>
        <v>0.0426147010011243</v>
      </c>
      <c r="S69" s="39">
        <f>O69/$O$97</f>
        <v>0.0533219123079394</v>
      </c>
    </row>
    <row r="70" ht="15" customHeight="1">
      <c r="A70" t="s" s="46">
        <v>140</v>
      </c>
      <c r="B70" t="s" s="47">
        <v>141</v>
      </c>
      <c r="C70" s="40"/>
      <c r="D70" s="41"/>
      <c r="E70" t="s" s="30">
        <v>142</v>
      </c>
      <c r="F70" t="s" s="30">
        <v>32</v>
      </c>
      <c r="G70" s="32">
        <v>1.89</v>
      </c>
      <c r="H70" s="32">
        <v>1.79</v>
      </c>
      <c r="I70" s="32">
        <v>1.99</v>
      </c>
      <c r="J70" s="32">
        <v>1.99</v>
      </c>
      <c r="K70" t="s" s="48">
        <v>32</v>
      </c>
      <c r="L70" s="33">
        <f>G70</f>
        <v>1.89</v>
      </c>
      <c r="M70" s="34">
        <f>H70</f>
        <v>1.79</v>
      </c>
      <c r="N70" s="34">
        <f>I70</f>
        <v>1.99</v>
      </c>
      <c r="O70" s="35">
        <f>J70</f>
        <v>1.99</v>
      </c>
      <c r="P70" s="36">
        <f>L70/L$94</f>
        <v>0.0435780559399942</v>
      </c>
      <c r="Q70" s="37">
        <f>M70/$M$94</f>
        <v>0.0425744217087645</v>
      </c>
      <c r="R70" s="38">
        <f>N70/$N$94</f>
        <v>0.0473538661842518</v>
      </c>
      <c r="S70" s="39">
        <f>O70/$O$94</f>
        <v>0.046097106162882</v>
      </c>
    </row>
    <row r="71" ht="15" customHeight="1">
      <c r="A71" s="27"/>
      <c r="B71" s="28"/>
      <c r="C71" s="28"/>
      <c r="D71" t="s" s="29">
        <v>24</v>
      </c>
      <c r="E71" t="s" s="30">
        <v>141</v>
      </c>
      <c r="F71" t="s" s="30">
        <v>32</v>
      </c>
      <c r="G71" s="32">
        <v>1.39</v>
      </c>
      <c r="H71" s="32">
        <v>1.29</v>
      </c>
      <c r="I71" s="32">
        <v>1.39</v>
      </c>
      <c r="J71" s="32">
        <v>1.39</v>
      </c>
      <c r="K71" s="28"/>
      <c r="L71" s="33">
        <f>G71</f>
        <v>1.39</v>
      </c>
      <c r="M71" s="34">
        <f>H71</f>
        <v>1.29</v>
      </c>
      <c r="N71" s="34">
        <f>I71</f>
        <v>1.39</v>
      </c>
      <c r="O71" s="35">
        <f>J71</f>
        <v>1.39</v>
      </c>
      <c r="P71" s="36">
        <f>L71/L$95</f>
        <v>0.0452692543600154</v>
      </c>
      <c r="Q71" s="37">
        <f>M71/$M$95</f>
        <v>0.0430840138269626</v>
      </c>
      <c r="R71" s="38">
        <f>N71/$N$95</f>
        <v>0.0467203334285666</v>
      </c>
      <c r="S71" s="39">
        <f>O71/$O$95</f>
        <v>0.0456913695905856</v>
      </c>
    </row>
    <row r="72" ht="15" customHeight="1">
      <c r="A72" s="27"/>
      <c r="B72" s="28"/>
      <c r="C72" s="40"/>
      <c r="D72" s="40"/>
      <c r="E72" t="s" s="30">
        <v>143</v>
      </c>
      <c r="F72" t="s" s="30">
        <v>32</v>
      </c>
      <c r="G72" s="49">
        <v>1.99</v>
      </c>
      <c r="H72" s="42">
        <v>1.99</v>
      </c>
      <c r="I72" s="42">
        <v>1.99</v>
      </c>
      <c r="J72" s="42">
        <v>2.29</v>
      </c>
      <c r="K72" s="28"/>
      <c r="L72" s="43">
        <f>G72</f>
        <v>1.99</v>
      </c>
      <c r="M72" s="44">
        <f>H72</f>
        <v>1.99</v>
      </c>
      <c r="N72" s="44">
        <f>I72</f>
        <v>1.99</v>
      </c>
      <c r="O72" s="45">
        <f>J72</f>
        <v>2.29</v>
      </c>
      <c r="P72" s="36">
        <f>L72/L$96</f>
        <v>0.039371719210755</v>
      </c>
      <c r="Q72" s="36">
        <f>M72/$M$96</f>
        <v>0.0396459164933199</v>
      </c>
      <c r="R72" s="37">
        <f>N72/$N$96</f>
        <v>0.0402685921843856</v>
      </c>
      <c r="S72" s="39">
        <f>O72/$O$96</f>
        <v>0.0447414908945856</v>
      </c>
    </row>
    <row r="73" ht="15" customHeight="1">
      <c r="A73" s="27"/>
      <c r="B73" s="28"/>
      <c r="C73" s="28"/>
      <c r="D73" t="s" s="29">
        <v>24</v>
      </c>
      <c r="E73" t="s" s="31">
        <v>144</v>
      </c>
      <c r="F73" t="s" s="31">
        <v>32</v>
      </c>
      <c r="G73" s="42">
        <v>1.89</v>
      </c>
      <c r="H73" s="42">
        <v>1.89</v>
      </c>
      <c r="I73" s="42">
        <v>1.89</v>
      </c>
      <c r="J73" s="42">
        <v>1.99</v>
      </c>
      <c r="K73" s="28"/>
      <c r="L73" s="43">
        <f>G73</f>
        <v>1.89</v>
      </c>
      <c r="M73" s="44">
        <f>H73</f>
        <v>1.89</v>
      </c>
      <c r="N73" s="44">
        <f>I73</f>
        <v>1.89</v>
      </c>
      <c r="O73" s="45">
        <f>J73</f>
        <v>1.99</v>
      </c>
      <c r="P73" s="36">
        <f>L73/L$97</f>
        <v>0.0395998114294694</v>
      </c>
      <c r="Q73" s="37">
        <f>M73/$M$97</f>
        <v>0.0397664510020514</v>
      </c>
      <c r="R73" s="38">
        <f>N73/$N$97</f>
        <v>0.0404732587397612</v>
      </c>
      <c r="S73" s="39">
        <f>O73/$O$97</f>
        <v>0.0426147010011243</v>
      </c>
    </row>
    <row r="74" ht="15" customHeight="1">
      <c r="A74" t="s" s="46">
        <v>145</v>
      </c>
      <c r="B74" t="s" s="47">
        <v>146</v>
      </c>
      <c r="C74" s="40"/>
      <c r="D74" s="41"/>
      <c r="E74" t="s" s="30">
        <v>147</v>
      </c>
      <c r="F74" t="s" s="30">
        <v>148</v>
      </c>
      <c r="G74" s="32">
        <v>2.49</v>
      </c>
      <c r="H74" s="32">
        <v>1.99</v>
      </c>
      <c r="I74" s="32">
        <v>2.19</v>
      </c>
      <c r="J74" s="32">
        <v>2.19</v>
      </c>
      <c r="K74" t="s" s="48">
        <v>148</v>
      </c>
      <c r="L74" s="33">
        <f>G74</f>
        <v>2.49</v>
      </c>
      <c r="M74" s="34">
        <f>H74</f>
        <v>1.99</v>
      </c>
      <c r="N74" s="34">
        <f>I74</f>
        <v>2.19</v>
      </c>
      <c r="O74" s="35">
        <f>J74</f>
        <v>2.19</v>
      </c>
      <c r="P74" s="36">
        <f>L74/L$94</f>
        <v>0.0574123594130083</v>
      </c>
      <c r="Q74" s="37">
        <f>M74/$M$94</f>
        <v>0.0473313403354421</v>
      </c>
      <c r="R74" s="38">
        <f>N74/$N$94</f>
        <v>0.0521130487153323</v>
      </c>
      <c r="S74" s="39">
        <f>O74/$O$94</f>
        <v>0.0507299811541264</v>
      </c>
    </row>
    <row r="75" ht="15" customHeight="1">
      <c r="A75" s="27"/>
      <c r="B75" s="28"/>
      <c r="C75" s="28"/>
      <c r="D75" t="s" s="62">
        <v>24</v>
      </c>
      <c r="E75" t="s" s="53">
        <v>149</v>
      </c>
      <c r="F75" t="s" s="53">
        <v>150</v>
      </c>
      <c r="G75" s="64"/>
      <c r="H75" s="64"/>
      <c r="I75" s="64"/>
      <c r="J75" s="64"/>
      <c r="K75" s="28"/>
      <c r="L75" s="65"/>
      <c r="M75" s="66"/>
      <c r="N75" s="66"/>
      <c r="O75" s="67"/>
      <c r="P75" s="58"/>
      <c r="Q75" s="59"/>
      <c r="R75" s="60"/>
      <c r="S75" s="61"/>
    </row>
    <row r="76" ht="15" customHeight="1">
      <c r="A76" s="27"/>
      <c r="B76" s="28"/>
      <c r="C76" s="40"/>
      <c r="D76" s="41"/>
      <c r="E76" t="s" s="31">
        <v>151</v>
      </c>
      <c r="F76" t="s" s="31">
        <v>148</v>
      </c>
      <c r="G76" s="42">
        <v>2.99</v>
      </c>
      <c r="H76" s="42">
        <v>2.99</v>
      </c>
      <c r="I76" s="42">
        <v>2.99</v>
      </c>
      <c r="J76" s="42">
        <v>2.99</v>
      </c>
      <c r="K76" s="28"/>
      <c r="L76" s="43">
        <f>G76</f>
        <v>2.99</v>
      </c>
      <c r="M76" s="44">
        <f>H76</f>
        <v>2.99</v>
      </c>
      <c r="N76" s="44">
        <f>I76</f>
        <v>2.99</v>
      </c>
      <c r="O76" s="45">
        <f>J76</f>
        <v>2.99</v>
      </c>
      <c r="P76" s="36">
        <f>L76/L$96</f>
        <v>0.0591565027337475</v>
      </c>
      <c r="Q76" s="37">
        <f>M76/$M$96</f>
        <v>0.0595684875954907</v>
      </c>
      <c r="R76" s="38">
        <f>N76/$N$96</f>
        <v>0.0605040656438759</v>
      </c>
      <c r="S76" s="39">
        <f>O76/$O$96</f>
        <v>0.058417929159306</v>
      </c>
    </row>
    <row r="77" ht="15" customHeight="1">
      <c r="A77" s="27"/>
      <c r="B77" s="28"/>
      <c r="C77" s="28"/>
      <c r="D77" t="s" s="29">
        <v>24</v>
      </c>
      <c r="E77" t="s" s="31">
        <v>152</v>
      </c>
      <c r="F77" t="s" s="31">
        <v>32</v>
      </c>
      <c r="G77" s="42">
        <v>1.49</v>
      </c>
      <c r="H77" s="42">
        <v>1.49</v>
      </c>
      <c r="I77" s="50">
        <v>1.49</v>
      </c>
      <c r="J77" s="50">
        <v>1.49</v>
      </c>
      <c r="K77" s="28"/>
      <c r="L77" s="43">
        <f>G77*1.5</f>
        <v>2.235</v>
      </c>
      <c r="M77" s="44">
        <f>H77*1.5</f>
        <v>2.235</v>
      </c>
      <c r="N77" s="44">
        <f>I77*1.5</f>
        <v>2.235</v>
      </c>
      <c r="O77" s="45">
        <f>J77*1.5</f>
        <v>2.235</v>
      </c>
      <c r="P77" s="36">
        <f>L77/L$97</f>
        <v>0.046828348436436</v>
      </c>
      <c r="Q77" s="37">
        <f>M77/$M$97</f>
        <v>0.0470254063436958</v>
      </c>
      <c r="R77" s="38">
        <f>N77/$N$97</f>
        <v>0.0478612345414637</v>
      </c>
      <c r="S77" s="39">
        <f>O77/$O$97</f>
        <v>0.0478612345414637</v>
      </c>
    </row>
    <row r="78" ht="15" customHeight="1">
      <c r="A78" t="s" s="46">
        <v>153</v>
      </c>
      <c r="B78" t="s" s="47">
        <v>154</v>
      </c>
      <c r="C78" s="40"/>
      <c r="D78" s="41"/>
      <c r="E78" t="s" s="31">
        <v>155</v>
      </c>
      <c r="F78" t="s" s="31">
        <v>66</v>
      </c>
      <c r="G78" s="42">
        <v>0.55</v>
      </c>
      <c r="H78" s="42">
        <v>0.55</v>
      </c>
      <c r="I78" s="42">
        <v>0.55</v>
      </c>
      <c r="J78" s="42">
        <v>0.55</v>
      </c>
      <c r="K78" t="s" s="48">
        <v>66</v>
      </c>
      <c r="L78" s="43">
        <f>G78</f>
        <v>0.55</v>
      </c>
      <c r="M78" s="44">
        <f>H78</f>
        <v>0.55</v>
      </c>
      <c r="N78" s="44">
        <f>I78</f>
        <v>0.55</v>
      </c>
      <c r="O78" s="45">
        <f>J78</f>
        <v>0.55</v>
      </c>
      <c r="P78" s="36">
        <f>L78/L$94</f>
        <v>0.0126814448502629</v>
      </c>
      <c r="Q78" s="37">
        <f>M78/$M$94</f>
        <v>0.0130815262233634</v>
      </c>
      <c r="R78" s="38">
        <f>N78/$N$94</f>
        <v>0.0130877519604716</v>
      </c>
      <c r="S78" s="39">
        <f>O78/$O$94</f>
        <v>0.0127404062259221</v>
      </c>
    </row>
    <row r="79" ht="15" customHeight="1">
      <c r="A79" s="27"/>
      <c r="B79" s="28"/>
      <c r="C79" s="28"/>
      <c r="D79" t="s" s="29">
        <v>24</v>
      </c>
      <c r="E79" t="s" s="31">
        <v>156</v>
      </c>
      <c r="F79" t="s" s="31">
        <v>102</v>
      </c>
      <c r="G79" s="42">
        <v>1.79</v>
      </c>
      <c r="H79" s="42">
        <v>1.89</v>
      </c>
      <c r="I79" s="42">
        <v>1.89</v>
      </c>
      <c r="J79" s="42">
        <v>1.98</v>
      </c>
      <c r="K79" s="28"/>
      <c r="L79" s="43">
        <f>G79/3</f>
        <v>0.596666666666667</v>
      </c>
      <c r="M79" s="44">
        <f>H79/3</f>
        <v>0.63</v>
      </c>
      <c r="N79" s="44">
        <f>I79/3</f>
        <v>0.63</v>
      </c>
      <c r="O79" s="45">
        <f>J79/3</f>
        <v>0.66</v>
      </c>
      <c r="P79" s="36">
        <f>L79/L$95</f>
        <v>0.0194321259722848</v>
      </c>
      <c r="Q79" s="37">
        <f>M79/$M$95</f>
        <v>0.0210410300085166</v>
      </c>
      <c r="R79" s="38">
        <f>N79/$N$95</f>
        <v>0.0211754029208611</v>
      </c>
      <c r="S79" s="39">
        <f>O79/$O$95</f>
        <v>0.0216951826832996</v>
      </c>
    </row>
    <row r="80" ht="15" customHeight="1">
      <c r="A80" s="27"/>
      <c r="B80" s="28"/>
      <c r="C80" s="40"/>
      <c r="D80" s="41"/>
      <c r="E80" t="s" s="31">
        <v>157</v>
      </c>
      <c r="F80" t="s" s="31">
        <v>66</v>
      </c>
      <c r="G80" s="42">
        <v>1.19</v>
      </c>
      <c r="H80" s="42">
        <v>1.19</v>
      </c>
      <c r="I80" s="42">
        <v>1.19</v>
      </c>
      <c r="J80" s="42">
        <v>1.19</v>
      </c>
      <c r="K80" s="28"/>
      <c r="L80" s="43">
        <f>G80</f>
        <v>1.19</v>
      </c>
      <c r="M80" s="44">
        <f>H80</f>
        <v>1.19</v>
      </c>
      <c r="N80" s="44">
        <f>I80</f>
        <v>1.19</v>
      </c>
      <c r="O80" s="45">
        <f>J80</f>
        <v>1.19</v>
      </c>
      <c r="P80" s="36">
        <f>L80/L$96</f>
        <v>0.0235438923923611</v>
      </c>
      <c r="Q80" s="37">
        <f>M80/$M$96</f>
        <v>0.0237078596115833</v>
      </c>
      <c r="R80" s="38">
        <f>N80/$N$96</f>
        <v>0.0240802134167934</v>
      </c>
      <c r="S80" s="39">
        <f>O80/$O$96</f>
        <v>0.0232499450500248</v>
      </c>
    </row>
    <row r="81" ht="15" customHeight="1">
      <c r="A81" s="27"/>
      <c r="B81" s="28"/>
      <c r="C81" s="28"/>
      <c r="D81" t="s" s="29">
        <v>24</v>
      </c>
      <c r="E81" t="s" s="31">
        <v>158</v>
      </c>
      <c r="F81" t="s" s="31">
        <v>66</v>
      </c>
      <c r="G81" s="42">
        <v>1.49</v>
      </c>
      <c r="H81" s="42">
        <v>1.49</v>
      </c>
      <c r="I81" s="42">
        <v>1.39</v>
      </c>
      <c r="J81" s="42">
        <v>1.39</v>
      </c>
      <c r="K81" s="28"/>
      <c r="L81" s="43">
        <f>G81</f>
        <v>1.49</v>
      </c>
      <c r="M81" s="44">
        <f>H81</f>
        <v>1.49</v>
      </c>
      <c r="N81" s="44">
        <f>I81</f>
        <v>1.39</v>
      </c>
      <c r="O81" s="45">
        <f>J81</f>
        <v>1.39</v>
      </c>
      <c r="P81" s="36">
        <f>L81/L$97</f>
        <v>0.031218898957624</v>
      </c>
      <c r="Q81" s="37">
        <f>M81/$M$97</f>
        <v>0.0313502708957972</v>
      </c>
      <c r="R81" s="38">
        <f>N81/$N$97</f>
        <v>0.0297660474329461</v>
      </c>
      <c r="S81" s="39">
        <f>O81/$O$97</f>
        <v>0.0297660474329461</v>
      </c>
    </row>
    <row r="82" ht="15" customHeight="1">
      <c r="A82" t="s" s="46">
        <v>159</v>
      </c>
      <c r="B82" t="s" s="47">
        <v>160</v>
      </c>
      <c r="C82" s="40"/>
      <c r="D82" s="41"/>
      <c r="E82" t="s" s="30">
        <v>161</v>
      </c>
      <c r="F82" t="s" s="30">
        <v>37</v>
      </c>
      <c r="G82" s="32">
        <v>4.79</v>
      </c>
      <c r="H82" s="32">
        <v>5.99</v>
      </c>
      <c r="I82" s="32">
        <v>5.99</v>
      </c>
      <c r="J82" s="32">
        <v>5.99</v>
      </c>
      <c r="K82" t="s" s="48">
        <v>66</v>
      </c>
      <c r="L82" s="33">
        <f>G82/5</f>
        <v>0.958</v>
      </c>
      <c r="M82" s="34">
        <f>H82/5</f>
        <v>1.198</v>
      </c>
      <c r="N82" s="34">
        <f>I82/5</f>
        <v>1.198</v>
      </c>
      <c r="O82" s="35">
        <f>J82/5</f>
        <v>1.198</v>
      </c>
      <c r="P82" s="36">
        <f>L82/L$94</f>
        <v>0.0220887712119124</v>
      </c>
      <c r="Q82" s="37">
        <f>M82/$M$94</f>
        <v>0.0284939425737988</v>
      </c>
      <c r="R82" s="38">
        <f>N82/$N$94</f>
        <v>0.0285075033611727</v>
      </c>
      <c r="S82" s="39">
        <f>O82/$O$94</f>
        <v>0.0277509211975541</v>
      </c>
    </row>
    <row r="83" ht="15" customHeight="1">
      <c r="A83" s="27"/>
      <c r="B83" s="28"/>
      <c r="C83" s="28"/>
      <c r="D83" t="s" s="29">
        <v>24</v>
      </c>
      <c r="E83" t="s" s="30">
        <v>162</v>
      </c>
      <c r="F83" t="s" s="30">
        <v>37</v>
      </c>
      <c r="G83" s="32">
        <v>2.19</v>
      </c>
      <c r="H83" s="32">
        <v>2.19</v>
      </c>
      <c r="I83" s="32">
        <v>2.19</v>
      </c>
      <c r="J83" s="32">
        <v>2.19</v>
      </c>
      <c r="K83" s="28"/>
      <c r="L83" s="33">
        <f>G83/5</f>
        <v>0.438</v>
      </c>
      <c r="M83" s="34">
        <f>H83/5</f>
        <v>0.438</v>
      </c>
      <c r="N83" s="34">
        <f>I83/5</f>
        <v>0.438</v>
      </c>
      <c r="O83" s="35">
        <f>J83/5</f>
        <v>0.438</v>
      </c>
      <c r="P83" s="36">
        <f>L83/L$95</f>
        <v>0.0142647002947387</v>
      </c>
      <c r="Q83" s="37">
        <f>M83/$M$95</f>
        <v>0.0146285256249687</v>
      </c>
      <c r="R83" s="38">
        <f>N83/$N$95</f>
        <v>0.0147219467925987</v>
      </c>
      <c r="S83" s="39">
        <f>O83/$O$95</f>
        <v>0.0143977121443716</v>
      </c>
    </row>
    <row r="84" ht="15" customHeight="1">
      <c r="A84" s="27"/>
      <c r="B84" s="28"/>
      <c r="C84" s="40"/>
      <c r="D84" s="41"/>
      <c r="E84" t="s" s="31">
        <v>163</v>
      </c>
      <c r="F84" t="s" s="31">
        <v>37</v>
      </c>
      <c r="G84" s="42">
        <v>5.99</v>
      </c>
      <c r="H84" s="42">
        <v>5.99</v>
      </c>
      <c r="I84" s="42">
        <v>5.99</v>
      </c>
      <c r="J84" s="42">
        <v>5.99</v>
      </c>
      <c r="K84" s="28"/>
      <c r="L84" s="33">
        <f>G84/5</f>
        <v>1.198</v>
      </c>
      <c r="M84" s="34">
        <f>H84/5</f>
        <v>1.198</v>
      </c>
      <c r="N84" s="34">
        <f>I84/5</f>
        <v>1.198</v>
      </c>
      <c r="O84" s="35">
        <f>J84/5</f>
        <v>1.198</v>
      </c>
      <c r="P84" s="36">
        <f>L84/L$96</f>
        <v>0.023702170660545</v>
      </c>
      <c r="Q84" s="37">
        <f>M84/$M$96</f>
        <v>0.0238672401804006</v>
      </c>
      <c r="R84" s="38">
        <f>N84/$N$96</f>
        <v>0.0242420972044693</v>
      </c>
      <c r="S84" s="39">
        <f>O84/$O$96</f>
        <v>0.0234062472016216</v>
      </c>
    </row>
    <row r="85" ht="15" customHeight="1">
      <c r="A85" s="27"/>
      <c r="B85" s="28"/>
      <c r="C85" s="28"/>
      <c r="D85" t="s" s="29">
        <v>24</v>
      </c>
      <c r="E85" t="s" s="31">
        <v>164</v>
      </c>
      <c r="F85" t="s" s="31">
        <v>37</v>
      </c>
      <c r="G85" s="42">
        <v>6.99</v>
      </c>
      <c r="H85" s="42">
        <v>6.99</v>
      </c>
      <c r="I85" s="42">
        <v>6.99</v>
      </c>
      <c r="J85" s="42">
        <v>6.99</v>
      </c>
      <c r="K85" s="28"/>
      <c r="L85" s="33">
        <f>G85/5</f>
        <v>1.398</v>
      </c>
      <c r="M85" s="34">
        <f>H85/5</f>
        <v>1.398</v>
      </c>
      <c r="N85" s="34">
        <f>I85/5</f>
        <v>1.398</v>
      </c>
      <c r="O85" s="35">
        <f>J85/5</f>
        <v>1.398</v>
      </c>
      <c r="P85" s="36">
        <f>L85/L$97</f>
        <v>0.0292912890890996</v>
      </c>
      <c r="Q85" s="37">
        <f>M85/$M$97</f>
        <v>0.0294145494713587</v>
      </c>
      <c r="R85" s="38">
        <f>N85/$N$97</f>
        <v>0.0299373628138551</v>
      </c>
      <c r="S85" s="39">
        <f>O85/$O$97</f>
        <v>0.0299373628138551</v>
      </c>
    </row>
    <row r="86" ht="15" customHeight="1">
      <c r="A86" t="s" s="46">
        <v>165</v>
      </c>
      <c r="B86" t="s" s="47">
        <v>166</v>
      </c>
      <c r="C86" s="40"/>
      <c r="D86" s="41"/>
      <c r="E86" t="s" s="30">
        <v>167</v>
      </c>
      <c r="F86" t="s" s="30">
        <v>168</v>
      </c>
      <c r="G86" s="32">
        <v>0.39</v>
      </c>
      <c r="H86" s="32">
        <v>0.39</v>
      </c>
      <c r="I86" s="32">
        <v>0.39</v>
      </c>
      <c r="J86" s="32">
        <v>0.39</v>
      </c>
      <c r="K86" t="s" s="48">
        <v>169</v>
      </c>
      <c r="L86" s="33">
        <f>G86*7</f>
        <v>2.73</v>
      </c>
      <c r="M86" s="34">
        <f>H86*7</f>
        <v>2.73</v>
      </c>
      <c r="N86" s="34">
        <f>I86*7</f>
        <v>2.73</v>
      </c>
      <c r="O86" s="35">
        <f>J86*7</f>
        <v>2.73</v>
      </c>
      <c r="P86" s="36">
        <f>L86/L$94</f>
        <v>0.06294608080221389</v>
      </c>
      <c r="Q86" s="37">
        <f>M86/$M$94</f>
        <v>0.0649319392541492</v>
      </c>
      <c r="R86" s="38">
        <f>N86/$N$94</f>
        <v>0.0649628415492499</v>
      </c>
      <c r="S86" s="39">
        <f>O86/$O$94</f>
        <v>0.0632387436304863</v>
      </c>
    </row>
    <row r="87" ht="15" customHeight="1">
      <c r="A87" s="27"/>
      <c r="B87" s="28"/>
      <c r="C87" s="28"/>
      <c r="D87" t="s" s="29">
        <v>24</v>
      </c>
      <c r="E87" t="s" s="30">
        <v>170</v>
      </c>
      <c r="F87" t="s" s="30">
        <v>168</v>
      </c>
      <c r="G87" s="32">
        <v>0.19</v>
      </c>
      <c r="H87" s="32">
        <v>0.19</v>
      </c>
      <c r="I87" s="32">
        <v>0.19</v>
      </c>
      <c r="J87" s="32">
        <v>0.19</v>
      </c>
      <c r="K87" s="28"/>
      <c r="L87" s="33">
        <f>G87*7</f>
        <v>1.33</v>
      </c>
      <c r="M87" s="34">
        <f>H87*7</f>
        <v>1.33</v>
      </c>
      <c r="N87" s="34">
        <f>I87*7</f>
        <v>1.33</v>
      </c>
      <c r="O87" s="35">
        <f>J87*7</f>
        <v>1.33</v>
      </c>
      <c r="P87" s="36">
        <f>L87/L$95</f>
        <v>0.0433151858264895</v>
      </c>
      <c r="Q87" s="37">
        <f>M87/$M$95</f>
        <v>0.0444199522402017</v>
      </c>
      <c r="R87" s="38">
        <f>N87/$N$95</f>
        <v>0.0447036283884846</v>
      </c>
      <c r="S87" s="39">
        <f>O87/$O$95</f>
        <v>0.0437190802557402</v>
      </c>
    </row>
    <row r="88" ht="15" customHeight="1">
      <c r="A88" s="27"/>
      <c r="B88" s="28"/>
      <c r="C88" s="40"/>
      <c r="D88" s="41"/>
      <c r="E88" t="s" s="31">
        <v>171</v>
      </c>
      <c r="F88" t="s" s="31">
        <v>168</v>
      </c>
      <c r="G88" s="42">
        <v>0.65</v>
      </c>
      <c r="H88" s="42">
        <v>0.65</v>
      </c>
      <c r="I88" s="42">
        <v>0.65</v>
      </c>
      <c r="J88" s="42">
        <v>0.65</v>
      </c>
      <c r="K88" s="28"/>
      <c r="L88" s="43">
        <f>G88*7</f>
        <v>4.55</v>
      </c>
      <c r="M88" s="44">
        <f>H88*7</f>
        <v>4.55</v>
      </c>
      <c r="N88" s="44">
        <f>I88*7</f>
        <v>4.55</v>
      </c>
      <c r="O88" s="45">
        <f>J88*7</f>
        <v>4.55</v>
      </c>
      <c r="P88" s="36">
        <f>L88/L$96</f>
        <v>0.0900207650296158</v>
      </c>
      <c r="Q88" s="37">
        <f>M88/$M$96</f>
        <v>0.0906476985148772</v>
      </c>
      <c r="R88" s="38">
        <f>N88/$N$96</f>
        <v>0.09207140424068069</v>
      </c>
      <c r="S88" s="39">
        <f>O88/$O$96</f>
        <v>0.0888968487206831</v>
      </c>
    </row>
    <row r="89" ht="15" customHeight="1">
      <c r="A89" s="27"/>
      <c r="B89" s="28"/>
      <c r="C89" s="28"/>
      <c r="D89" t="s" s="29">
        <v>24</v>
      </c>
      <c r="E89" t="s" s="31">
        <v>172</v>
      </c>
      <c r="F89" t="s" s="31">
        <v>168</v>
      </c>
      <c r="G89" s="42">
        <v>0.75</v>
      </c>
      <c r="H89" s="42">
        <v>0.75</v>
      </c>
      <c r="I89" s="42">
        <v>0.75</v>
      </c>
      <c r="J89" s="42">
        <v>0.75</v>
      </c>
      <c r="K89" s="28"/>
      <c r="L89" s="43">
        <f>G89*7</f>
        <v>5.25</v>
      </c>
      <c r="M89" s="44">
        <f>H89*7</f>
        <v>5.25</v>
      </c>
      <c r="N89" s="44">
        <f>I89*7</f>
        <v>5.25</v>
      </c>
      <c r="O89" s="45">
        <f>J89*7</f>
        <v>5.25</v>
      </c>
      <c r="P89" s="36">
        <f>L89/L$97</f>
        <v>0.109999476192971</v>
      </c>
      <c r="Q89" s="37">
        <f>M89/$M$97</f>
        <v>0.110462363894587</v>
      </c>
      <c r="R89" s="38">
        <f>N89/$N$97</f>
        <v>0.112425718721559</v>
      </c>
      <c r="S89" s="39">
        <f>O89/$O$97</f>
        <v>0.112425718721559</v>
      </c>
    </row>
    <row r="90" ht="15" customHeight="1">
      <c r="A90" t="s" s="46">
        <v>173</v>
      </c>
      <c r="B90" t="s" s="47">
        <v>174</v>
      </c>
      <c r="C90" s="40"/>
      <c r="D90" s="41"/>
      <c r="E90" t="s" s="30">
        <v>175</v>
      </c>
      <c r="F90" t="s" s="30">
        <v>133</v>
      </c>
      <c r="G90" s="32">
        <v>1.11</v>
      </c>
      <c r="H90" s="32">
        <v>1.09</v>
      </c>
      <c r="I90" s="32">
        <v>1.05</v>
      </c>
      <c r="J90" s="32">
        <v>1.05</v>
      </c>
      <c r="K90" t="s" s="48">
        <v>168</v>
      </c>
      <c r="L90" s="33">
        <f>G90*3</f>
        <v>3.33</v>
      </c>
      <c r="M90" s="34">
        <f>H90*3</f>
        <v>3.27</v>
      </c>
      <c r="N90" s="34">
        <f>I90*3</f>
        <v>3.15</v>
      </c>
      <c r="O90" s="35">
        <f>J90*3</f>
        <v>3.15</v>
      </c>
      <c r="P90" s="36">
        <f>L90/L$94</f>
        <v>0.0767803842752279</v>
      </c>
      <c r="Q90" s="37">
        <f>M90/$M$94</f>
        <v>0.0777756195461787</v>
      </c>
      <c r="R90" s="38">
        <f>N90/$N$94</f>
        <v>0.0749571248645191</v>
      </c>
      <c r="S90" s="39">
        <f>O90/$O$94</f>
        <v>0.0729677811120996</v>
      </c>
    </row>
    <row r="91" ht="15" customHeight="1">
      <c r="A91" s="27"/>
      <c r="B91" s="28"/>
      <c r="C91" s="28"/>
      <c r="D91" t="s" s="29">
        <v>24</v>
      </c>
      <c r="E91" t="s" s="30">
        <v>176</v>
      </c>
      <c r="F91" t="s" s="30">
        <v>133</v>
      </c>
      <c r="G91" s="32">
        <v>0.99</v>
      </c>
      <c r="H91" s="32">
        <v>0.99</v>
      </c>
      <c r="I91" s="32">
        <v>0.95</v>
      </c>
      <c r="J91" s="32">
        <v>0.89</v>
      </c>
      <c r="K91" s="28"/>
      <c r="L91" s="33">
        <f>G91*3</f>
        <v>2.97</v>
      </c>
      <c r="M91" s="34">
        <f>H91*3</f>
        <v>2.97</v>
      </c>
      <c r="N91" s="34">
        <f>I91*3</f>
        <v>2.85</v>
      </c>
      <c r="O91" s="35">
        <f>J91*3</f>
        <v>2.67</v>
      </c>
      <c r="P91" s="36">
        <f>L91/L$95</f>
        <v>0.0967263924095292</v>
      </c>
      <c r="Q91" s="37">
        <f>M91/$M$95</f>
        <v>0.0991934271830069</v>
      </c>
      <c r="R91" s="38">
        <f>N91/$N$95</f>
        <v>0.09579348940389559</v>
      </c>
      <c r="S91" s="39">
        <f>O91/$O$95</f>
        <v>0.08776687540062129</v>
      </c>
    </row>
    <row r="92" ht="15" customHeight="1">
      <c r="A92" s="27"/>
      <c r="B92" s="28"/>
      <c r="C92" s="40"/>
      <c r="D92" s="41"/>
      <c r="E92" t="s" s="31">
        <v>177</v>
      </c>
      <c r="F92" t="s" s="31">
        <v>133</v>
      </c>
      <c r="G92" s="42">
        <v>1.22</v>
      </c>
      <c r="H92" s="42">
        <v>1.19</v>
      </c>
      <c r="I92" s="42">
        <v>1.16</v>
      </c>
      <c r="J92" s="42">
        <v>1.14</v>
      </c>
      <c r="K92" s="28"/>
      <c r="L92" s="33">
        <f>G92*3</f>
        <v>3.66</v>
      </c>
      <c r="M92" s="34">
        <f>H92*3</f>
        <v>3.57</v>
      </c>
      <c r="N92" s="34">
        <f>I92*3</f>
        <v>3.48</v>
      </c>
      <c r="O92" s="35">
        <f>J92*3</f>
        <v>3.42</v>
      </c>
      <c r="P92" s="36">
        <f>L92/L$96</f>
        <v>0.07241230769415249</v>
      </c>
      <c r="Q92" s="37">
        <f>M92/$M$96</f>
        <v>0.0711235788347498</v>
      </c>
      <c r="R92" s="38">
        <f>N92/$N$96</f>
        <v>0.07041944763902611</v>
      </c>
      <c r="S92" s="39">
        <f>O92/$O$96</f>
        <v>0.0668191698076343</v>
      </c>
    </row>
    <row r="93" ht="15" customHeight="1">
      <c r="A93" s="68"/>
      <c r="B93" s="69"/>
      <c r="C93" s="69"/>
      <c r="D93" t="s" s="70">
        <v>24</v>
      </c>
      <c r="E93" t="s" s="71">
        <v>178</v>
      </c>
      <c r="F93" t="s" s="71">
        <v>133</v>
      </c>
      <c r="G93" s="72">
        <v>1.27</v>
      </c>
      <c r="H93" s="72">
        <v>1.24</v>
      </c>
      <c r="I93" s="72">
        <v>1.21</v>
      </c>
      <c r="J93" s="72">
        <v>1.25</v>
      </c>
      <c r="K93" s="69"/>
      <c r="L93" s="73">
        <f>G93*3</f>
        <v>3.81</v>
      </c>
      <c r="M93" s="74">
        <f>H93*3</f>
        <v>3.72</v>
      </c>
      <c r="N93" s="74">
        <f>I93*3</f>
        <v>3.63</v>
      </c>
      <c r="O93" s="75">
        <f>J93*3</f>
        <v>3.75</v>
      </c>
      <c r="P93" s="76">
        <f>L93/L$97</f>
        <v>0.07982819129432719</v>
      </c>
      <c r="Q93" s="77">
        <f>M93/$M$97</f>
        <v>0.0782704749881647</v>
      </c>
      <c r="R93" s="78">
        <f>N93/$N$97</f>
        <v>0.07773435408747791</v>
      </c>
      <c r="S93" s="79">
        <f>O93/$O$97</f>
        <v>0.08030408480111351</v>
      </c>
    </row>
    <row r="94" ht="15.65" customHeight="1">
      <c r="A94" t="s" s="12">
        <v>179</v>
      </c>
      <c r="B94" t="s" s="80">
        <v>180</v>
      </c>
      <c r="C94" s="14"/>
      <c r="D94" s="15"/>
      <c r="E94" t="s" s="16">
        <v>181</v>
      </c>
      <c r="F94" s="81"/>
      <c r="G94" s="81"/>
      <c r="H94" s="81"/>
      <c r="I94" s="81"/>
      <c r="J94" s="81"/>
      <c r="K94" s="81"/>
      <c r="L94" s="82">
        <f>L2+L6+L10+L14+L18+L22+L26+L30+L34+L38+L42+L46+L50+L54+L58+L62+L66+L70+L74+L78+L82+L86+L90</f>
        <v>43.3704523809524</v>
      </c>
      <c r="M94" s="21">
        <f>M2+M6+M10+M14+M18+M22+M26+M30+M34+M38+M42+M46+M50+M54+M58+M62+M66+M70+M74+M78+M82+M86+M90</f>
        <v>42.0440238095238</v>
      </c>
      <c r="N94" s="21">
        <f>N2+N6+N10+N14+N18+N22+N26+N30+N34+N38+N42+N46+N50+N54+N58+N62+N66+N70+N74+N78+N82+N86+N90</f>
        <v>42.0240238095238</v>
      </c>
      <c r="O94" s="22">
        <f>O2+O6+O10+O14+O18+O22+O26+O30+O34+O38+O42+O46+O50+O54+O58+O62+O66+O70+O74+O78+O82+O86+O90</f>
        <v>43.1697380952381</v>
      </c>
      <c r="P94" s="83">
        <f>P2+P6+P10+P14+P18+P22+P26+P30+P34+P38+P42+P46+P50+P54+P58+P62+P66+P70+P74+P78+P82+P86+P90</f>
        <v>1</v>
      </c>
      <c r="Q94" s="84">
        <f>Q2+Q6+Q10+Q14+Q18+Q22+Q26+Q30+Q34+Q38+Q42+Q46+Q50+Q54+Q58+Q62+Q66+Q70+Q74+Q78+Q82+Q86+Q90</f>
        <v>1</v>
      </c>
      <c r="R94" s="85">
        <f>R2+R6+R10+R14+R18+R22+R26+R30+R34+R38+R42+R46+R50+R54+R58+R62+R66+R70+R74+R78+R82+R86+R90</f>
        <v>1</v>
      </c>
      <c r="S94" s="86">
        <f>S2+S6+S10+S14+S18+S22+S26+S30+S34+S38+S42+S46+S50+S54+S58+S62+S66+S70+S74+S78+S82+S86+S90</f>
        <v>1</v>
      </c>
    </row>
    <row r="95" ht="14.6" customHeight="1">
      <c r="A95" s="87"/>
      <c r="B95" s="88"/>
      <c r="C95" s="28"/>
      <c r="D95" t="s" s="29">
        <v>24</v>
      </c>
      <c r="E95" t="s" s="30">
        <v>182</v>
      </c>
      <c r="F95" s="88"/>
      <c r="G95" s="88"/>
      <c r="H95" s="88"/>
      <c r="I95" s="88"/>
      <c r="J95" s="88"/>
      <c r="K95" s="88"/>
      <c r="L95" s="89">
        <f>L3+L7+L11+L15+L19+L23+L27+L31+L35+L39+L43+L47+L51+L55+L59+L63+L67+L71+L75+L79+L83+L87+L91</f>
        <v>30.7051666666667</v>
      </c>
      <c r="M95" s="34">
        <f>M3+M7+M11+M15+M19+M23+M27+M31+M35+M39+M43+M47+M51+M55+M59+M63+M67+M71+M75+M79+M83+M87+M91</f>
        <v>29.9415</v>
      </c>
      <c r="N95" s="34">
        <f>N3+N7+N11+N15+N19+N23+N27+N31+N35+N39+N43+N47+N51+N55+N59+N63+N67+N71+N75+N79+N83+N87+N91</f>
        <v>29.7515</v>
      </c>
      <c r="O95" s="35">
        <f>O3+O7+O11+O15+O19+O23+O27+O31+O35+O39+O43+O47+O51+O55+O59+O63+O67+O71+O75+O79+O83+O87+O91</f>
        <v>30.4215</v>
      </c>
      <c r="P95" s="90">
        <f>P3+P7+P11+P15+P19+P23+P27+P31+P35+P39+P43+P47+P51+P55+P59+P63+P67+P71+P75+P79+P83+P87+P91</f>
        <v>0.999999999999999</v>
      </c>
      <c r="Q95" s="91">
        <f>Q3+Q7+Q11+Q15+Q19+Q23+Q27+Q31+Q35+Q39+Q43+Q47+Q51+Q55+Q59+Q63+Q67+Q71+Q75+Q79+Q83+Q87+Q91</f>
        <v>1</v>
      </c>
      <c r="R95" s="92">
        <f>R3+R7+R11+R15+R19+R23+R27+R31+R35+R39+R43+R47+R51+R55+R59+R63+R67+R71+R75+R79+R83+R87+R91</f>
        <v>1</v>
      </c>
      <c r="S95" s="93">
        <f>S3+S7+S11+S15+S19+S23+S27+S31+S35+S39+S43+S47+S51+S55+S59+S63+S67+S71+S75+S79+S83+S87+S91</f>
        <v>1</v>
      </c>
    </row>
    <row r="96" ht="15.15" customHeight="1">
      <c r="A96" s="87"/>
      <c r="B96" s="88"/>
      <c r="C96" s="40"/>
      <c r="D96" s="41"/>
      <c r="E96" t="s" s="30">
        <v>181</v>
      </c>
      <c r="F96" s="88"/>
      <c r="G96" s="88"/>
      <c r="H96" s="88"/>
      <c r="I96" s="88"/>
      <c r="J96" s="88"/>
      <c r="K96" s="88"/>
      <c r="L96" s="89">
        <f>L4+L8+L12+L16+L20+L24+L28+L32+L36+L40+L44+L48+L52+L56+L60+L64+L68+L72+L76+L80+L84+L88+L92</f>
        <v>50.5438939393939</v>
      </c>
      <c r="M96" s="34">
        <f>M4+M8+M12+M16+M20+M24+M28+M32+M36+M40+M44+M48+M52+M56+M60+M64+M68+M72+M76+M80+M84+M88+M92</f>
        <v>50.1943245614035</v>
      </c>
      <c r="N96" s="34">
        <f>N4+N8+N12+N16+N20+N24+N28+N32+N36+N40+N44+N48+N52+N56+N60+N64+N68+N72+N76+N80+N84+N88+N92</f>
        <v>49.4181666666667</v>
      </c>
      <c r="O96" s="35">
        <f>O4+O8+O12+O16+O20+O24+O28+O32+O36+O40+O44+O48+O52+O56+O60+O64+O68+O72+O76+O80+O84+O88+O92</f>
        <v>51.1829166666667</v>
      </c>
      <c r="P96" s="90">
        <f>P4+P8+P12+P16+P20+P24+P28+P32+P36+P40+P44+P48+P52+P56+P60+P64+P68+P72+P76+P80+P84+P88+P92</f>
        <v>1</v>
      </c>
      <c r="Q96" s="91">
        <f>Q4+Q8+Q12+Q16+Q20+Q24+Q28+Q32+Q36+Q40+Q44+Q48+Q52+Q56+Q60+Q64+Q68+Q72+Q76+Q80+Q84+Q88+Q92</f>
        <v>1</v>
      </c>
      <c r="R96" s="92">
        <f>R4+R8+R12+R16+R20+R24+R28+R32+R36+R40+R44+R48+R52+R56+R60+R64+R68+R72+R76+R80+R84+R88+R92</f>
        <v>1</v>
      </c>
      <c r="S96" s="93">
        <f>S4+S8+S12+S16+S20+S24+S28+S32+S36+S40+S44+S48+S52+S56+S60+S64+S68+S72+S76+S80+S84+S88+S92</f>
        <v>0.999999999999999</v>
      </c>
    </row>
    <row r="97" ht="14.2" customHeight="1">
      <c r="A97" s="94"/>
      <c r="B97" s="95"/>
      <c r="C97" s="69"/>
      <c r="D97" t="s" s="70">
        <v>24</v>
      </c>
      <c r="E97" t="s" s="96">
        <v>182</v>
      </c>
      <c r="F97" s="95"/>
      <c r="G97" s="95"/>
      <c r="H97" s="95"/>
      <c r="I97" s="95"/>
      <c r="J97" s="95"/>
      <c r="K97" s="95"/>
      <c r="L97" s="97">
        <f>L5+L9+L13+L17+L21+L25+L29+L33+L37+L41+L45+L49+L53+L57+L61+L65+L69+L73+L77+L81+L85+L89+L93</f>
        <v>47.7275</v>
      </c>
      <c r="M97" s="74">
        <f>M5+M9+M13+M17+M21+M25+M29+M33+M37+M41+M45+M49+M53+M57+M61+M65+M69+M73+M77+M81+M85+M89+M93</f>
        <v>47.5275</v>
      </c>
      <c r="N97" s="74">
        <f>N5+N9+N13+N17+N21+N25+N29+N33+N37+N41+N45+N49+N53+N57+N61+N65+N69+N73+N77+N81+N85+N89+N93</f>
        <v>46.6975</v>
      </c>
      <c r="O97" s="75">
        <f>O5+O9+O13+O17+O21+O25+O29+O33+O37+O41+O45+O49+O53+O57+O61+O65+O69+O73+O77+O81+O85+O89+O93</f>
        <v>46.6975</v>
      </c>
      <c r="P97" s="98">
        <f>P5+P9+P13+P17+P21+P25+P29+P33+P37+P41+P45+P49+P53+P57+P61+P65+P69+P73+P77+P81+P85+P89+P93</f>
        <v>1</v>
      </c>
      <c r="Q97" s="99">
        <f>Q5+Q9+Q13+Q17+Q21+Q25+Q29+Q33+Q37+Q41+Q45+Q49+Q53+Q57+Q61+Q65+Q69+Q73+Q77+Q81+Q85+Q89+Q93</f>
        <v>1</v>
      </c>
      <c r="R97" s="100">
        <f>R5+R9+R13+R17+R21+R25+R29+R33+R37+R41+R45+R49+R53+R57+R61+R65+R69+R73+R77+R81+R85+R89+R93</f>
        <v>1</v>
      </c>
      <c r="S97" s="101">
        <f>S5+S9+S13+S17+S21+S25+S29+S33+S37+S41+S45+S49+S53+S57+S61+S65+S69+S73+S77+S81+S85+S89+S93</f>
        <v>1</v>
      </c>
    </row>
    <row r="98" ht="14.2" customHeight="1">
      <c r="A98" t="s" s="12">
        <v>183</v>
      </c>
      <c r="B98" t="s" s="102">
        <v>184</v>
      </c>
      <c r="C98" s="14"/>
      <c r="D98" s="15"/>
      <c r="E98" t="s" s="16">
        <v>185</v>
      </c>
      <c r="F98" s="81"/>
      <c r="G98" s="81"/>
      <c r="H98" s="81"/>
      <c r="I98" s="81"/>
      <c r="J98" s="81"/>
      <c r="K98" t="s" s="103">
        <v>186</v>
      </c>
      <c r="L98" s="104">
        <f>(L94-M94)/M94</f>
        <v>0.0315485638919303</v>
      </c>
      <c r="M98" t="s" s="105">
        <v>187</v>
      </c>
      <c r="N98" s="106">
        <f>(M94-N94)/N94</f>
        <v>0.000475918253108058</v>
      </c>
      <c r="O98" s="107"/>
      <c r="P98" s="108"/>
      <c r="Q98" s="109"/>
      <c r="R98" s="109"/>
      <c r="S98" s="109"/>
    </row>
    <row r="99" ht="14.2" customHeight="1">
      <c r="A99" s="87"/>
      <c r="B99" s="88"/>
      <c r="C99" s="28"/>
      <c r="D99" t="s" s="29">
        <v>24</v>
      </c>
      <c r="E99" t="s" s="30">
        <v>188</v>
      </c>
      <c r="F99" s="88"/>
      <c r="G99" s="88"/>
      <c r="H99" s="88"/>
      <c r="I99" s="88"/>
      <c r="J99" s="88"/>
      <c r="K99" t="s" s="110">
        <v>186</v>
      </c>
      <c r="L99" s="111">
        <f>(L95-M95)/M95</f>
        <v>0.0255052908727585</v>
      </c>
      <c r="M99" t="s" s="112">
        <v>187</v>
      </c>
      <c r="N99" s="113">
        <f>(M95-N95)/N95</f>
        <v>0.00638623262692637</v>
      </c>
      <c r="O99" s="114"/>
      <c r="P99" s="115"/>
      <c r="Q99" s="116"/>
      <c r="R99" s="116"/>
      <c r="S99" s="116"/>
    </row>
    <row r="100" ht="14.2" customHeight="1">
      <c r="A100" s="87"/>
      <c r="B100" s="88"/>
      <c r="C100" s="40"/>
      <c r="D100" s="41"/>
      <c r="E100" t="s" s="30">
        <v>185</v>
      </c>
      <c r="F100" s="88"/>
      <c r="G100" s="88"/>
      <c r="H100" s="88"/>
      <c r="I100" s="88"/>
      <c r="J100" s="88"/>
      <c r="K100" t="s" s="110">
        <v>186</v>
      </c>
      <c r="L100" s="111">
        <f>(L96-M96)/M96</f>
        <v>0.00696432078815537</v>
      </c>
      <c r="M100" t="s" s="112">
        <v>187</v>
      </c>
      <c r="N100" s="113">
        <f>(M96-N96)/N96</f>
        <v>0.0157059224793203</v>
      </c>
      <c r="O100" s="114"/>
      <c r="P100" s="115"/>
      <c r="Q100" s="116"/>
      <c r="R100" s="116"/>
      <c r="S100" s="116"/>
    </row>
    <row r="101" ht="14.2" customHeight="1">
      <c r="A101" s="94"/>
      <c r="B101" s="95"/>
      <c r="C101" s="69"/>
      <c r="D101" t="s" s="70">
        <v>24</v>
      </c>
      <c r="E101" t="s" s="96">
        <v>188</v>
      </c>
      <c r="F101" s="95"/>
      <c r="G101" s="95"/>
      <c r="H101" s="95"/>
      <c r="I101" s="95"/>
      <c r="J101" s="95"/>
      <c r="K101" t="s" s="117">
        <v>186</v>
      </c>
      <c r="L101" s="118">
        <f>(L97-M97)/M97</f>
        <v>0.00420809005312714</v>
      </c>
      <c r="M101" t="s" s="119">
        <v>187</v>
      </c>
      <c r="N101" s="120">
        <f>(M97-N97)/N97</f>
        <v>0.0177739707693131</v>
      </c>
      <c r="O101" s="121"/>
      <c r="P101" s="115"/>
      <c r="Q101" s="116"/>
      <c r="R101" s="116"/>
      <c r="S101" s="116"/>
    </row>
    <row r="103" ht="14.35" customHeight="1">
      <c r="T103" t="s" s="123">
        <v>189</v>
      </c>
      <c r="U103" t="s" s="123">
        <v>190</v>
      </c>
      <c r="V103" t="s" s="123">
        <v>191</v>
      </c>
    </row>
    <row r="104" ht="14.35" customHeight="1">
      <c r="T104" t="s" s="124">
        <v>192</v>
      </c>
      <c r="U104" t="s" s="124">
        <v>193</v>
      </c>
      <c r="V104" t="s" s="124">
        <v>194</v>
      </c>
    </row>
    <row r="105" ht="14.35" customHeight="1">
      <c r="T105" t="s" s="124">
        <v>195</v>
      </c>
      <c r="U105" t="s" s="124">
        <v>196</v>
      </c>
      <c r="V105" s="125"/>
    </row>
    <row r="106" ht="14.35" customHeight="1">
      <c r="T106" t="s" s="124">
        <v>197</v>
      </c>
      <c r="U106" t="s" s="124">
        <v>198</v>
      </c>
      <c r="V106" s="125"/>
    </row>
    <row r="107" ht="14.35" customHeight="1">
      <c r="T107" t="s" s="124">
        <v>199</v>
      </c>
      <c r="U107" t="s" s="124">
        <v>200</v>
      </c>
      <c r="V107" s="125"/>
    </row>
    <row r="108" ht="14.35" customHeight="1">
      <c r="T108" t="s" s="124">
        <v>201</v>
      </c>
      <c r="U108" t="s" s="124">
        <v>202</v>
      </c>
      <c r="V108" t="s" s="124">
        <v>203</v>
      </c>
    </row>
    <row r="109" ht="14.35" customHeight="1">
      <c r="T109" t="s" s="124">
        <v>204</v>
      </c>
      <c r="U109" t="s" s="124">
        <v>205</v>
      </c>
      <c r="V109" t="s" s="124">
        <v>206</v>
      </c>
    </row>
    <row r="110" ht="14.35" customHeight="1">
      <c r="T110" t="s" s="124">
        <v>207</v>
      </c>
      <c r="U110" t="s" s="124">
        <v>208</v>
      </c>
      <c r="V110" s="125"/>
    </row>
    <row r="111" ht="14.35" customHeight="1">
      <c r="T111" t="s" s="124">
        <v>209</v>
      </c>
      <c r="U111" t="s" s="124">
        <v>210</v>
      </c>
      <c r="V111" t="s" s="124">
        <v>206</v>
      </c>
    </row>
  </sheetData>
  <mergeCells count="131">
    <mergeCell ref="C78:C79"/>
    <mergeCell ref="C82:C83"/>
    <mergeCell ref="C86:C87"/>
    <mergeCell ref="C90:C91"/>
    <mergeCell ref="C58:C59"/>
    <mergeCell ref="C62:C63"/>
    <mergeCell ref="C66:C67"/>
    <mergeCell ref="C70:C71"/>
    <mergeCell ref="C74:C75"/>
    <mergeCell ref="C38:C39"/>
    <mergeCell ref="C42:C43"/>
    <mergeCell ref="C46:C47"/>
    <mergeCell ref="C50:C51"/>
    <mergeCell ref="C54:C55"/>
    <mergeCell ref="B42:B45"/>
    <mergeCell ref="B2:B5"/>
    <mergeCell ref="C4:C5"/>
    <mergeCell ref="B6:B9"/>
    <mergeCell ref="B10:B13"/>
    <mergeCell ref="B14:B17"/>
    <mergeCell ref="B18:B21"/>
    <mergeCell ref="C2:C3"/>
    <mergeCell ref="C10:C11"/>
    <mergeCell ref="C14:C15"/>
    <mergeCell ref="C18:C19"/>
    <mergeCell ref="C22:C23"/>
    <mergeCell ref="C26:C27"/>
    <mergeCell ref="C30:C31"/>
    <mergeCell ref="C34:C35"/>
    <mergeCell ref="B22:B25"/>
    <mergeCell ref="B26:B29"/>
    <mergeCell ref="B30:B33"/>
    <mergeCell ref="B34:B37"/>
    <mergeCell ref="B38:B41"/>
    <mergeCell ref="B82:B85"/>
    <mergeCell ref="B86:B89"/>
    <mergeCell ref="B46:B49"/>
    <mergeCell ref="B50:B53"/>
    <mergeCell ref="B54:B57"/>
    <mergeCell ref="B58:B61"/>
    <mergeCell ref="B62:B65"/>
    <mergeCell ref="B66:B69"/>
    <mergeCell ref="B90:B93"/>
    <mergeCell ref="C12:C13"/>
    <mergeCell ref="C16:C17"/>
    <mergeCell ref="B70:B73"/>
    <mergeCell ref="B74:B77"/>
    <mergeCell ref="B78:B81"/>
    <mergeCell ref="K14:K17"/>
    <mergeCell ref="K2:K5"/>
    <mergeCell ref="K6:K9"/>
    <mergeCell ref="K10:K13"/>
    <mergeCell ref="K62:K65"/>
    <mergeCell ref="K18:K21"/>
    <mergeCell ref="K22:K25"/>
    <mergeCell ref="K26:K29"/>
    <mergeCell ref="K30:K33"/>
    <mergeCell ref="K34:K37"/>
    <mergeCell ref="K38:K41"/>
    <mergeCell ref="K42:K45"/>
    <mergeCell ref="K46:K49"/>
    <mergeCell ref="K50:K53"/>
    <mergeCell ref="K54:K57"/>
    <mergeCell ref="K58:K61"/>
    <mergeCell ref="K90:K93"/>
    <mergeCell ref="K66:K69"/>
    <mergeCell ref="K70:K73"/>
    <mergeCell ref="K74:K77"/>
    <mergeCell ref="K78:K81"/>
    <mergeCell ref="K82:K85"/>
    <mergeCell ref="K86:K89"/>
    <mergeCell ref="A42:A45"/>
    <mergeCell ref="A2:A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82:A85"/>
    <mergeCell ref="A86:A89"/>
    <mergeCell ref="A46:A49"/>
    <mergeCell ref="A50:A53"/>
    <mergeCell ref="A54:A57"/>
    <mergeCell ref="A58:A61"/>
    <mergeCell ref="A62:A65"/>
    <mergeCell ref="A66:A69"/>
    <mergeCell ref="A90:A93"/>
    <mergeCell ref="A70:A73"/>
    <mergeCell ref="A74:A77"/>
    <mergeCell ref="A78:A81"/>
    <mergeCell ref="C6:C7"/>
    <mergeCell ref="C8:C9"/>
    <mergeCell ref="C20:C21"/>
    <mergeCell ref="C24:C25"/>
    <mergeCell ref="C28:C29"/>
    <mergeCell ref="C32:C33"/>
    <mergeCell ref="C36:C37"/>
    <mergeCell ref="C40:C41"/>
    <mergeCell ref="C44:C45"/>
    <mergeCell ref="C48:C49"/>
    <mergeCell ref="C52:C53"/>
    <mergeCell ref="C56:C57"/>
    <mergeCell ref="C60:C61"/>
    <mergeCell ref="C64:C65"/>
    <mergeCell ref="C68:C69"/>
    <mergeCell ref="C72:C73"/>
    <mergeCell ref="C76:C77"/>
    <mergeCell ref="C80:C81"/>
    <mergeCell ref="C84:C85"/>
    <mergeCell ref="C88:C89"/>
    <mergeCell ref="C92:C93"/>
    <mergeCell ref="C94:C95"/>
    <mergeCell ref="C96:C97"/>
    <mergeCell ref="B94:B97"/>
    <mergeCell ref="A94:A97"/>
    <mergeCell ref="E94:K94"/>
    <mergeCell ref="E95:K95"/>
    <mergeCell ref="E96:K96"/>
    <mergeCell ref="E97:K97"/>
    <mergeCell ref="C98:C99"/>
    <mergeCell ref="C100:C101"/>
    <mergeCell ref="B98:B101"/>
    <mergeCell ref="A98:A101"/>
    <mergeCell ref="E98:J98"/>
    <mergeCell ref="E101:J101"/>
    <mergeCell ref="E100:J100"/>
    <mergeCell ref="E99:J99"/>
  </mergeCells>
  <conditionalFormatting sqref="G4:J5 L4:S5 G8:J12 L8:S9 L10:O13 P12:S13 G13:J13 G16:J17 L16:S17 G20:J21 P20:S21 G24:J28 L24:S25 L26:O29 P28:S29 G29:J29 L31:O33 G32:J33 P32:S33 G36:J37 L36:S37 G40:J44 L40:S41 L42:O45 P44:S45 G45:J45 L47:O49 G48:J49 P48:S49 G52:J53 P52:S53 G56:J57 L56:S57 G60:J61 P60:S61 I62:J62 G64:J65 L64:S65 G68:J69 L68:S69 G72:J73 L72:P73 R72:S72 Q73:S73 G76:J80 L76:S77 L78:O81 P80:S81 G81:J81 G84:J85 P84:S85 G88:J89 L88:S89 G92:J93 P92:S93">
    <cfRule type="cellIs" dxfId="0" priority="1" operator="lessThan" stopIfTrue="1">
      <formula>0</formula>
    </cfRule>
  </conditionalFormatting>
  <pageMargins left="0.75" right="0.75" top="1" bottom="1" header="0.5" footer="0.5"/>
  <pageSetup firstPageNumber="1" fitToHeight="1" fitToWidth="1" scale="89" useFirstPageNumber="0" orientation="portrait" pageOrder="overThenDown"/>
  <headerFooter>
    <oddFooter>&amp;C&amp;"Helvetica,Regular"&amp;12&amp;K000000&amp;P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