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comments1.xml" ContentType="application/vnd.openxmlformats-officedocument.spreadsheetml.comments+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Tabelle1" sheetId="1" r:id="rId4"/>
  </sheets>
</workbook>
</file>

<file path=xl/comments1.xml><?xml version="1.0" encoding="utf-8"?>
<comments xmlns="http://schemas.openxmlformats.org/spreadsheetml/2006/main">
  <authors>
    <author>CR</author>
    <author>Mr.x</author>
  </authors>
  <commentList>
    <comment ref="E2" authorId="0">
      <text>
        <r>
          <rPr>
            <sz val="11"/>
            <color indexed="8"/>
            <rFont val="Helvetica"/>
          </rPr>
          <t>CR:
Vor 2023: Österr. Kaisersemmerl</t>
        </r>
      </text>
    </comment>
    <comment ref="E4" authorId="1">
      <text>
        <r>
          <rPr>
            <sz val="11"/>
            <color indexed="8"/>
            <rFont val="Helvetica"/>
          </rPr>
          <t>Mr.x:
Vor 2020: Semmel Ströck 70g
Vor 2022: Kaisersemmel 70g</t>
        </r>
      </text>
    </comment>
    <comment ref="E6" authorId="1">
      <text>
        <r>
          <rPr>
            <sz val="11"/>
            <color indexed="8"/>
            <rFont val="Helvetica"/>
          </rPr>
          <t>Mr.x:
Vor 2022: Nat. akt. Bio Langkorn Reis
Vor 2023: Nat. akt. Bio Reis Parboiled</t>
        </r>
      </text>
    </comment>
    <comment ref="E7" authorId="1">
      <text>
        <r>
          <rPr>
            <sz val="11"/>
            <color indexed="8"/>
            <rFont val="Helvetica"/>
          </rPr>
          <t>Mr.x:
Vor 2020: Alino Langkorn Reis</t>
        </r>
      </text>
    </comment>
    <comment ref="E9" authorId="1">
      <text>
        <r>
          <rPr>
            <sz val="11"/>
            <color indexed="8"/>
            <rFont val="Helvetica"/>
          </rPr>
          <t>Mr.x:
Vor 2020: Billa Langkornreis. Preis in den vorherigen Jahren ersetzt mit dem von 2020.</t>
        </r>
      </text>
    </comment>
    <comment ref="K9" authorId="1">
      <text>
        <r>
          <rPr>
            <sz val="11"/>
            <color indexed="8"/>
            <rFont val="Helvetica"/>
          </rPr>
          <t>Mr.x:
Preis von 2020</t>
        </r>
      </text>
    </comment>
    <comment ref="L9" authorId="1">
      <text>
        <r>
          <rPr>
            <sz val="11"/>
            <color indexed="8"/>
            <rFont val="Helvetica"/>
          </rPr>
          <t>Mr.x:
Preis von 2020</t>
        </r>
      </text>
    </comment>
    <comment ref="E11" authorId="1">
      <text>
        <r>
          <rPr>
            <sz val="11"/>
            <color indexed="8"/>
            <rFont val="Helvetica"/>
          </rPr>
          <t>Mr.x:
Vor 2022: Alpenhof Rinderfaschiertes</t>
        </r>
      </text>
    </comment>
    <comment ref="E12" authorId="1">
      <text>
        <r>
          <rPr>
            <sz val="11"/>
            <color indexed="8"/>
            <rFont val="Helvetica"/>
          </rPr>
          <t>Mr.x:
Vor 2020: Ja natürlich Faschiertes 400g
Vor 2021: Ja nat. Faschiertes Rindfleisch 380g
Vor 2022: Ja natürlich Rinderfaschiertes 330g</t>
        </r>
      </text>
    </comment>
    <comment ref="F12" authorId="1">
      <text>
        <r>
          <rPr>
            <sz val="11"/>
            <color indexed="8"/>
            <rFont val="Helvetica"/>
          </rPr>
          <t>Mr.x:
Vor 2022: 330g
Vor 2023: 300g</t>
        </r>
      </text>
    </comment>
    <comment ref="H12" authorId="0">
      <text>
        <r>
          <rPr>
            <sz val="11"/>
            <color indexed="8"/>
            <rFont val="Helvetica"/>
          </rPr>
          <t>CR:
Menge war in diesem Jahr 330g</t>
        </r>
      </text>
    </comment>
    <comment ref="I12" authorId="1">
      <text>
        <r>
          <rPr>
            <sz val="11"/>
            <color indexed="8"/>
            <rFont val="Helvetica"/>
          </rPr>
          <t>Mr.x:
Menge war in diesem Jahr 330g</t>
        </r>
      </text>
    </comment>
    <comment ref="K12" authorId="1">
      <text>
        <r>
          <rPr>
            <sz val="11"/>
            <color indexed="8"/>
            <rFont val="Helvetica"/>
          </rPr>
          <t>Mr.x:
In dem Jahr war die Menge 400g</t>
        </r>
      </text>
    </comment>
    <comment ref="L12" authorId="1">
      <text>
        <r>
          <rPr>
            <sz val="11"/>
            <color indexed="8"/>
            <rFont val="Helvetica"/>
          </rPr>
          <t>Mr.x:
In dem Jahr war die Menge 400g</t>
        </r>
      </text>
    </comment>
    <comment ref="E15" authorId="1">
      <text>
        <r>
          <rPr>
            <sz val="11"/>
            <color indexed="8"/>
            <rFont val="Helvetica"/>
          </rPr>
          <t>Mr.x:
Name vor 2020: Österr. Hausbrot</t>
        </r>
      </text>
    </comment>
    <comment ref="E18" authorId="0">
      <text>
        <r>
          <rPr>
            <sz val="11"/>
            <color indexed="8"/>
            <rFont val="Helvetica"/>
          </rPr>
          <t>CR:
Vor 2023: Z. z. U. österr. Bio Bergbauern Vollmilch 3,6%</t>
        </r>
      </text>
    </comment>
    <comment ref="E20" authorId="1">
      <text>
        <r>
          <rPr>
            <sz val="11"/>
            <color indexed="8"/>
            <rFont val="Helvetica"/>
          </rPr>
          <t>Mr.x:
Vor 2022: Ja nat. Vollmilch 3,5%</t>
        </r>
      </text>
    </comment>
    <comment ref="E21" authorId="1">
      <text>
        <r>
          <rPr>
            <sz val="11"/>
            <color indexed="8"/>
            <rFont val="Helvetica"/>
          </rPr>
          <t>Mr.x:
Vor 2022: Billa Bergbauern Heumilch 3,6%
Vor 2023: Billa Bergbauern Heumilch länger frisch 3,6% 1L</t>
        </r>
      </text>
    </comment>
    <comment ref="E22" authorId="1">
      <text>
        <r>
          <rPr>
            <sz val="11"/>
            <color indexed="8"/>
            <rFont val="Helvetica"/>
          </rPr>
          <t>Mr.x:
2021 umbenannt von Z. z. U. österr. Bio Spaghetti in Nat. akt. österr. Bio Spaghetti weiß
2022 umbenannt von Nat. akt. österr. Bio Spaghetti weiß in Nat. akt. Bio Spaghetti weiß
2023 umbenannt von Nat. akt. Bio Spaghetti weiß in Bio Natura Bio-Spaghetti weiß</t>
        </r>
      </text>
    </comment>
    <comment ref="E23" authorId="1">
      <text>
        <r>
          <rPr>
            <sz val="11"/>
            <color indexed="8"/>
            <rFont val="Helvetica"/>
          </rPr>
          <t>Mr.x:
Vor 2022: Carloni Spaghetti Hartweizengrieß</t>
        </r>
      </text>
    </comment>
    <comment ref="E24" authorId="1">
      <text>
        <r>
          <rPr>
            <sz val="11"/>
            <color indexed="8"/>
            <rFont val="Helvetica"/>
          </rPr>
          <t>Mr.x:
Vor 2021: Ja nat. Spaghetti</t>
        </r>
      </text>
    </comment>
    <comment ref="E25" authorId="1">
      <text>
        <r>
          <rPr>
            <sz val="11"/>
            <color indexed="8"/>
            <rFont val="Helvetica"/>
          </rPr>
          <t>Mr.x:
Vor 2020: Billa Spaghettini
Vor 2022: Billa Spaghetti</t>
        </r>
      </text>
    </comment>
    <comment ref="I25" authorId="1">
      <text>
        <r>
          <rPr>
            <sz val="11"/>
            <color indexed="8"/>
            <rFont val="Helvetica"/>
          </rPr>
          <t>Mr.x:
Dauertiefpreis, aber kein ursprünglicher Preis</t>
        </r>
      </text>
    </comment>
    <comment ref="E27" authorId="1">
      <text>
        <r>
          <rPr>
            <sz val="11"/>
            <color indexed="8"/>
            <rFont val="Helvetica"/>
          </rPr>
          <t>Mr.x:
Vor 2020: Alamare seafood skandin. Räucherlachs 200g</t>
        </r>
      </text>
    </comment>
    <comment ref="K27" authorId="1">
      <text>
        <r>
          <rPr>
            <sz val="11"/>
            <color indexed="8"/>
            <rFont val="Helvetica"/>
          </rPr>
          <t>Mr.x:
war für 200g</t>
        </r>
      </text>
    </comment>
    <comment ref="L27" authorId="1">
      <text>
        <r>
          <rPr>
            <sz val="11"/>
            <color indexed="8"/>
            <rFont val="Helvetica"/>
          </rPr>
          <t>Mr.x:
war für 200g</t>
        </r>
      </text>
    </comment>
    <comment ref="E28" authorId="1">
      <text>
        <r>
          <rPr>
            <sz val="11"/>
            <color indexed="8"/>
            <rFont val="Helvetica"/>
          </rPr>
          <t>Mr.x:
Gibt es nicht mehr 2020; Alternative ev. Clever Räucherlachs 200g 4,79€</t>
        </r>
      </text>
    </comment>
    <comment ref="E30" authorId="0">
      <text>
        <r>
          <rPr>
            <sz val="11"/>
            <color indexed="8"/>
            <rFont val="Helvetica"/>
          </rPr>
          <t>CR:
Vor 2023: Kopfsalat aus Italien</t>
        </r>
      </text>
    </comment>
    <comment ref="E34" authorId="0">
      <text>
        <r>
          <rPr>
            <sz val="11"/>
            <color indexed="8"/>
            <rFont val="Helvetica"/>
          </rPr>
          <t>CR:
Vor 2023: Steinofen Pizza Margherita 300g</t>
        </r>
      </text>
    </comment>
    <comment ref="F34" authorId="0">
      <text>
        <r>
          <rPr>
            <sz val="11"/>
            <color indexed="8"/>
            <rFont val="Helvetica"/>
          </rPr>
          <t>CR:
Vor 2023 1 Stk, danach 2 Stk.</t>
        </r>
      </text>
    </comment>
    <comment ref="H34" authorId="0">
      <text>
        <r>
          <rPr>
            <sz val="11"/>
            <color indexed="8"/>
            <rFont val="Helvetica"/>
          </rPr>
          <t>CR:
Menge war in diesem Jahr bloß 1 Stk.</t>
        </r>
      </text>
    </comment>
    <comment ref="E35" authorId="0">
      <text>
        <r>
          <rPr>
            <sz val="11"/>
            <color indexed="8"/>
            <rFont val="Helvetica"/>
          </rPr>
          <t>CR:
Vor 2023: Dr. Oetker Pietro Pizzi Margherita 620g 2 Stk.</t>
        </r>
      </text>
    </comment>
    <comment ref="E36" authorId="1">
      <text>
        <r>
          <rPr>
            <sz val="11"/>
            <color indexed="8"/>
            <rFont val="Helvetica"/>
          </rPr>
          <t>Mr.x:
Vor 2020: Dr. Oetker Tradizionale Margherita 345g</t>
        </r>
      </text>
    </comment>
    <comment ref="E37" authorId="1">
      <text>
        <r>
          <rPr>
            <sz val="11"/>
            <color indexed="8"/>
            <rFont val="Helvetica"/>
          </rPr>
          <t>Mr.x:
Gibt es nicht mehr 2020; Alternative ev. Gustavo Gusto Pizza Margherita 410g um 4,79€</t>
        </r>
      </text>
    </comment>
    <comment ref="E43" authorId="1">
      <text>
        <r>
          <rPr>
            <sz val="11"/>
            <color indexed="8"/>
            <rFont val="Helvetica"/>
          </rPr>
          <t>Mr.x:
Vor 2022: Landgut Hühnerfilet</t>
        </r>
      </text>
    </comment>
    <comment ref="E44" authorId="1">
      <text>
        <r>
          <rPr>
            <sz val="11"/>
            <color indexed="8"/>
            <rFont val="Helvetica"/>
          </rPr>
          <t>Mr.x:
Gab es 2020 nicht; Alternative ev. Hofstädter Putenbrust 1kg 12,99€</t>
        </r>
      </text>
    </comment>
    <comment ref="E45" authorId="1">
      <text>
        <r>
          <rPr>
            <sz val="11"/>
            <color indexed="8"/>
            <rFont val="Helvetica"/>
          </rPr>
          <t>Mr.x:
Vor 2020: Hofstädter Hühner Filet
Vor 2023: Hofstädter Hühnerfilet 2 Stk.</t>
        </r>
      </text>
    </comment>
    <comment ref="E46" authorId="1">
      <text>
        <r>
          <rPr>
            <sz val="11"/>
            <color indexed="8"/>
            <rFont val="Helvetica"/>
          </rPr>
          <t>Mr.x:
Vor 2022: Z. z. U. österr. Bio Gouda
Vor 2023: Z. z. U. Bergbauern Heumilch Gouda 350g</t>
        </r>
      </text>
    </comment>
    <comment ref="F46" authorId="0">
      <text>
        <r>
          <rPr>
            <sz val="11"/>
            <color indexed="8"/>
            <rFont val="Helvetica"/>
          </rPr>
          <t>CR:
Vor 2023: 350g, danach 175g</t>
        </r>
      </text>
    </comment>
    <comment ref="H46" authorId="0">
      <text>
        <r>
          <rPr>
            <sz val="11"/>
            <color indexed="8"/>
            <rFont val="Helvetica"/>
          </rPr>
          <t>CR:
Menge in diesem Jahr 350g</t>
        </r>
      </text>
    </comment>
    <comment ref="E47" authorId="0">
      <text>
        <r>
          <rPr>
            <sz val="11"/>
            <color indexed="8"/>
            <rFont val="Helvetica"/>
          </rPr>
          <t>CR:
Vor 2023: Milfina Gouda geschnitten 300g</t>
        </r>
      </text>
    </comment>
    <comment ref="F47" authorId="1">
      <text>
        <r>
          <rPr>
            <sz val="11"/>
            <color indexed="8"/>
            <rFont val="Helvetica"/>
          </rPr>
          <t>Mr.x:
Vor 2021: 250g
Vor 2023: 300g; Danach 450g</t>
        </r>
      </text>
    </comment>
    <comment ref="H47" authorId="0">
      <text>
        <r>
          <rPr>
            <sz val="11"/>
            <color indexed="8"/>
            <rFont val="Helvetica"/>
          </rPr>
          <t>CR:
Menge in diesem Jahr 300g</t>
        </r>
      </text>
    </comment>
    <comment ref="E50" authorId="1">
      <text>
        <r>
          <rPr>
            <sz val="11"/>
            <color indexed="8"/>
            <rFont val="Helvetica"/>
          </rPr>
          <t>Mr.x:
Vor 2022: Z. z. U. österr. Bio Freilandeier</t>
        </r>
      </text>
    </comment>
    <comment ref="E51" authorId="1">
      <text>
        <r>
          <rPr>
            <sz val="11"/>
            <color indexed="8"/>
            <rFont val="Helvetica"/>
          </rPr>
          <t>Mr.x:
Vor 2022: Goldland Freilandeier aus Österr.</t>
        </r>
      </text>
    </comment>
    <comment ref="E53" authorId="1">
      <text>
        <r>
          <rPr>
            <sz val="11"/>
            <color indexed="8"/>
            <rFont val="Helvetica"/>
          </rPr>
          <t>Mr.x:
Vor 2020: Steierische Eier aus Bodenhaltung 10 Stk; Preis in den vorherigen Jahren ersetzt mit dem von 2020.</t>
        </r>
      </text>
    </comment>
    <comment ref="I53" authorId="1">
      <text>
        <r>
          <rPr>
            <sz val="11"/>
            <color indexed="8"/>
            <rFont val="Helvetica"/>
          </rPr>
          <t>Mr.x:
Dauertiefpreis, aber kein ursprünglicher Preis</t>
        </r>
      </text>
    </comment>
    <comment ref="K53" authorId="1">
      <text>
        <r>
          <rPr>
            <sz val="11"/>
            <color indexed="8"/>
            <rFont val="Helvetica"/>
          </rPr>
          <t>Mr.x:
Preis von 2020</t>
        </r>
      </text>
    </comment>
    <comment ref="L53" authorId="1">
      <text>
        <r>
          <rPr>
            <sz val="11"/>
            <color indexed="8"/>
            <rFont val="Helvetica"/>
          </rPr>
          <t>Mr.x:
Preis von 2020</t>
        </r>
      </text>
    </comment>
    <comment ref="E54" authorId="0">
      <text>
        <r>
          <rPr>
            <sz val="11"/>
            <color indexed="8"/>
            <rFont val="Helvetica"/>
          </rPr>
          <t>CR:
Vor 2023: Nat. akt. Bio Honig flüssig/cremig 500g</t>
        </r>
      </text>
    </comment>
    <comment ref="E60" authorId="1">
      <text>
        <r>
          <rPr>
            <sz val="11"/>
            <color indexed="8"/>
            <rFont val="Helvetica"/>
          </rPr>
          <t>Mr.x:
Vor 2022: Ja nat. Alpenbutter</t>
        </r>
      </text>
    </comment>
    <comment ref="E61" authorId="0">
      <text>
        <r>
          <rPr>
            <sz val="11"/>
            <color indexed="8"/>
            <rFont val="Helvetica"/>
          </rPr>
          <t>CR:
Vor 2023: Billa Bergbauern Heumilch Teebutter</t>
        </r>
      </text>
    </comment>
    <comment ref="E62" authorId="1">
      <text>
        <r>
          <rPr>
            <sz val="11"/>
            <color indexed="8"/>
            <rFont val="Helvetica"/>
          </rPr>
          <t>Mr.x:
Vor 2020: Kloster Toplou gr. Bio Olivenöl ex. nat. 0,75L; Preis in den vorherigen Jahren ersetzt mit dem von 2020. 
Vor 2022: Nat. akt. Griechisches Bio Olivenöl
Vor 2023: Nat. akt. Bio Olivenöl 0,75l</t>
        </r>
      </text>
    </comment>
    <comment ref="K62" authorId="1">
      <text>
        <r>
          <rPr>
            <sz val="11"/>
            <color indexed="8"/>
            <rFont val="Helvetica"/>
          </rPr>
          <t>Mr.x:
Preis von 2020</t>
        </r>
      </text>
    </comment>
    <comment ref="L62" authorId="1">
      <text>
        <r>
          <rPr>
            <sz val="11"/>
            <color indexed="8"/>
            <rFont val="Helvetica"/>
          </rPr>
          <t>Mr.x:
Preis von 2020</t>
        </r>
      </text>
    </comment>
    <comment ref="E63" authorId="1">
      <text>
        <r>
          <rPr>
            <sz val="11"/>
            <color indexed="8"/>
            <rFont val="Helvetica"/>
          </rPr>
          <t>Mr.x:
Vor 2022: Minos gr. Olivenöl ex. nat.</t>
        </r>
      </text>
    </comment>
    <comment ref="E64" authorId="1">
      <text>
        <r>
          <rPr>
            <sz val="11"/>
            <color indexed="8"/>
            <rFont val="Helvetica"/>
          </rPr>
          <t>Mr.x:
Wurde 2020 auf 0,75L erhöht</t>
        </r>
      </text>
    </comment>
    <comment ref="K64" authorId="1">
      <text>
        <r>
          <rPr>
            <sz val="11"/>
            <color indexed="8"/>
            <rFont val="Helvetica"/>
          </rPr>
          <t>Mr.x:
war 2019 bei 0,5L</t>
        </r>
      </text>
    </comment>
    <comment ref="L64" authorId="1">
      <text>
        <r>
          <rPr>
            <sz val="11"/>
            <color indexed="8"/>
            <rFont val="Helvetica"/>
          </rPr>
          <t>Mr.x:
war 2018 bei 0,5L</t>
        </r>
      </text>
    </comment>
    <comment ref="E65" authorId="1">
      <text>
        <r>
          <rPr>
            <sz val="11"/>
            <color indexed="8"/>
            <rFont val="Helvetica"/>
          </rPr>
          <t>Mr.x:
Wurde 2021 ersetzt; War zuvor „Alnatura Olivenöl 500ml“
Vor 2022: BILLA 100% Griechisches Olivenöl</t>
        </r>
      </text>
    </comment>
    <comment ref="E66" authorId="1">
      <text>
        <r>
          <rPr>
            <sz val="11"/>
            <color indexed="8"/>
            <rFont val="Helvetica"/>
          </rPr>
          <t>Mr.x:
Vor 2021: Z. z. U. Bio Äpfel
Vor 2020: Natur aktiv Bio Äpfel 1kg</t>
        </r>
      </text>
    </comment>
    <comment ref="E67" authorId="1">
      <text>
        <r>
          <rPr>
            <sz val="11"/>
            <color indexed="8"/>
            <rFont val="Helvetica"/>
          </rPr>
          <t>Mr.x:
Vor 2021: Apfel lose aus Österr.</t>
        </r>
      </text>
    </comment>
    <comment ref="E69" authorId="1">
      <text>
        <r>
          <rPr>
            <sz val="11"/>
            <color indexed="8"/>
            <rFont val="Helvetica"/>
          </rPr>
          <t>Mr.x:
Vor 2020: Gala Apfel aus Österr. 1kg</t>
        </r>
      </text>
    </comment>
    <comment ref="E70" authorId="0">
      <text>
        <r>
          <rPr>
            <sz val="11"/>
            <color indexed="8"/>
            <rFont val="Helvetica"/>
          </rPr>
          <t>CR:
Vor 2023: Nat. akt. Bio Fairtrade Bananen 1kg</t>
        </r>
      </text>
    </comment>
    <comment ref="I72" authorId="1">
      <text>
        <r>
          <rPr>
            <sz val="11"/>
            <color indexed="8"/>
            <rFont val="Helvetica"/>
          </rPr>
          <t>Mr.x:
Ermittelt von Billa Filiale vor Ort</t>
        </r>
      </text>
    </comment>
    <comment ref="F74" authorId="1">
      <text>
        <r>
          <rPr>
            <sz val="11"/>
            <color indexed="8"/>
            <rFont val="Helvetica"/>
          </rPr>
          <t>Mr.x:
Vor 2022: 1,5kg
Vor 2023: 3kg</t>
        </r>
      </text>
    </comment>
    <comment ref="H74" authorId="0">
      <text>
        <r>
          <rPr>
            <sz val="11"/>
            <color indexed="8"/>
            <rFont val="Helvetica"/>
          </rPr>
          <t>CR:
Menge in diesem Jahr 3kg</t>
        </r>
      </text>
    </comment>
    <comment ref="I74" authorId="1">
      <text>
        <r>
          <rPr>
            <sz val="11"/>
            <color indexed="8"/>
            <rFont val="Helvetica"/>
          </rPr>
          <t>Mr.x:
war 2021 1,5kg</t>
        </r>
      </text>
    </comment>
    <comment ref="J74" authorId="1">
      <text>
        <r>
          <rPr>
            <sz val="11"/>
            <color indexed="8"/>
            <rFont val="Helvetica"/>
          </rPr>
          <t>Mr.x:
war 2021 1,5kg</t>
        </r>
      </text>
    </comment>
    <comment ref="K74" authorId="1">
      <text>
        <r>
          <rPr>
            <sz val="11"/>
            <color indexed="8"/>
            <rFont val="Helvetica"/>
          </rPr>
          <t>Mr.x:
war 2021 1,5kg</t>
        </r>
      </text>
    </comment>
    <comment ref="L74" authorId="1">
      <text>
        <r>
          <rPr>
            <sz val="11"/>
            <color indexed="8"/>
            <rFont val="Helvetica"/>
          </rPr>
          <t>Mr.x:
war 2021 1,5kg</t>
        </r>
      </text>
    </comment>
    <comment ref="E76" authorId="0">
      <text>
        <r>
          <rPr>
            <sz val="11"/>
            <color indexed="8"/>
            <rFont val="Helvetica"/>
          </rPr>
          <t>CR:
Vor 2023: Ja nat. Erdäpfel Mehlig aus Österr. 1,5kg</t>
        </r>
      </text>
    </comment>
    <comment ref="E77" authorId="1">
      <text>
        <r>
          <rPr>
            <sz val="11"/>
            <color indexed="8"/>
            <rFont val="Helvetica"/>
          </rPr>
          <t>Mr.x:
Produkt wurde 2020 getauscht; vorher: Knödl Erdäpfel mehlig aus Österr. 1kg;
Preis in den vorherigen Jahren ersetzt mit dem von 2020.</t>
        </r>
      </text>
    </comment>
    <comment ref="K77" authorId="1">
      <text>
        <r>
          <rPr>
            <sz val="11"/>
            <color indexed="8"/>
            <rFont val="Helvetica"/>
          </rPr>
          <t>Mr.x:
Preis von 2020</t>
        </r>
      </text>
    </comment>
    <comment ref="L77" authorId="1">
      <text>
        <r>
          <rPr>
            <sz val="11"/>
            <color indexed="8"/>
            <rFont val="Helvetica"/>
          </rPr>
          <t>Mr.x:
Preis von 2020</t>
        </r>
      </text>
    </comment>
    <comment ref="G85" authorId="0">
      <text>
        <r>
          <rPr>
            <sz val="11"/>
            <color indexed="8"/>
            <rFont val="Helvetica"/>
          </rPr>
          <t>CR:
Dauertiefpreis; kein anderer Preis angegeben</t>
        </r>
      </text>
    </comment>
    <comment ref="E86" authorId="1">
      <text>
        <r>
          <rPr>
            <sz val="11"/>
            <color indexed="8"/>
            <rFont val="Helvetica"/>
          </rPr>
          <t>Mr.x:
2020 umbenannt von Z. z. U. österr. Bio Mineralwasser Still 1,5L</t>
        </r>
      </text>
    </comment>
  </commentList>
</comments>
</file>

<file path=xl/sharedStrings.xml><?xml version="1.0" encoding="utf-8"?>
<sst xmlns="http://schemas.openxmlformats.org/spreadsheetml/2006/main" uniqueCount="219">
  <si>
    <t>Kate-gorie</t>
  </si>
  <si>
    <t>Basis-produkt</t>
  </si>
  <si>
    <t>Super
Markt</t>
  </si>
  <si>
    <t>Er-sa-tz</t>
  </si>
  <si>
    <t>Produktbezeichnung im Supermarkt</t>
  </si>
  <si>
    <t>Men-ge</t>
  </si>
  <si>
    <t>Preis Jänner 2023</t>
  </si>
  <si>
    <t>Preis Jänner 2022</t>
  </si>
  <si>
    <t>Preis Jänner 2021</t>
  </si>
  <si>
    <t>Preis Jänner 2020</t>
  </si>
  <si>
    <t>Preis Jänner 2019</t>
  </si>
  <si>
    <t>Preis Jänner 2018</t>
  </si>
  <si>
    <t>Menge im Warenkorb</t>
  </si>
  <si>
    <t>Gewichteter Waren
korb 2023</t>
  </si>
  <si>
    <t>Gewichteter Waren
korb 2022</t>
  </si>
  <si>
    <t>Gewichteter Waren
korb 2021</t>
  </si>
  <si>
    <t>Gewichteter Waren
korb 2020</t>
  </si>
  <si>
    <t>Gewichteter Waren
korb 2019</t>
  </si>
  <si>
    <t>Gewichteter Waren
korb 2018</t>
  </si>
  <si>
    <t>Anteil im Warenkorb 2023</t>
  </si>
  <si>
    <t>Anteil im Warenkorb 2022</t>
  </si>
  <si>
    <t>Anteil im Warenkorb 2021</t>
  </si>
  <si>
    <t>Anteil im Warenkorb 2020</t>
  </si>
  <si>
    <t>Anteil im Warenkorb 2019</t>
  </si>
  <si>
    <t>Anteil im Warenkorb 2018</t>
  </si>
  <si>
    <t>🍞</t>
  </si>
  <si>
    <t>Semmel</t>
  </si>
  <si>
    <t>Kaisersemmerl</t>
  </si>
  <si>
    <t>1Stk</t>
  </si>
  <si>
    <t>6 Stk</t>
  </si>
  <si>
    <t>✓</t>
  </si>
  <si>
    <t>Gutes vom Bäcker österr. Semmeln 460g</t>
  </si>
  <si>
    <t>10Stk</t>
  </si>
  <si>
    <t>Ja nat.Kaisersemmel 65g</t>
  </si>
  <si>
    <t>Langsemmel 70g</t>
  </si>
  <si>
    <t>🍚</t>
  </si>
  <si>
    <t>Langkorn-reis</t>
  </si>
  <si>
    <t>Bio Natura Bio Reis Fairtrade Parboiled</t>
  </si>
  <si>
    <t>1kg</t>
  </si>
  <si>
    <t>250g</t>
  </si>
  <si>
    <t>Happy Harvest Langkorn Reis</t>
  </si>
  <si>
    <t>Ja nat. Langkornreis</t>
  </si>
  <si>
    <t>Billa Langkornreis Parboiled im Kochbeutel</t>
  </si>
  <si>
    <t>500g</t>
  </si>
  <si>
    <t>🍖</t>
  </si>
  <si>
    <t>Faschiertes</t>
  </si>
  <si>
    <t>Z. z. U. Österr. Bio-Rinder-Faschiertes</t>
  </si>
  <si>
    <t>G. 100% a. Ö. Rinderfaschiertes</t>
  </si>
  <si>
    <t>Ja nat. Faschiertes gemischt</t>
  </si>
  <si>
    <t>300g</t>
  </si>
  <si>
    <t>Hofestädter Faschiertes gemischt</t>
  </si>
  <si>
    <t>Brot</t>
  </si>
  <si>
    <t>Z. z. U. österr. Bio Roggen Vollkornbrot</t>
  </si>
  <si>
    <t>Klassisches Hausbrot</t>
  </si>
  <si>
    <t>Ja nat. Roggenvollkornbrot</t>
  </si>
  <si>
    <t>Roggenbrot</t>
  </si>
  <si>
    <t>🍼</t>
  </si>
  <si>
    <t>Milch</t>
  </si>
  <si>
    <t>Z. z. U. Bio Vollmilch frisch</t>
  </si>
  <si>
    <t>1L</t>
  </si>
  <si>
    <t>Milfina Vollmilch 3,5%</t>
  </si>
  <si>
    <t>Ja nat. Vollmilch länger frisch 3,5%</t>
  </si>
  <si>
    <t>BILLA Heumilch länger frisch 3.6%</t>
  </si>
  <si>
    <t>🍝</t>
  </si>
  <si>
    <t>Spaghetti</t>
  </si>
  <si>
    <t>Bio Natura Bio-Spaghetti weiß</t>
  </si>
  <si>
    <t>Cucina Nobile 100% Hartweizengrieß</t>
  </si>
  <si>
    <t>Ja nat. Bio Spaghetti</t>
  </si>
  <si>
    <t>Billa Bio Spaghetti</t>
  </si>
  <si>
    <t>🍤</t>
  </si>
  <si>
    <t>Lachs</t>
  </si>
  <si>
    <t>Nat. akt. Bio Räucherlachs</t>
  </si>
  <si>
    <t>100g</t>
  </si>
  <si>
    <t>Alamare Seafood Lachsforelle geräuchert</t>
  </si>
  <si>
    <t>Billa Räucherlachs</t>
  </si>
  <si>
    <t>Billa Forellenfilet Geräuchert</t>
  </si>
  <si>
    <t>🌱</t>
  </si>
  <si>
    <t>Salat</t>
  </si>
  <si>
    <t>Gentile aus Italien</t>
  </si>
  <si>
    <t>1 Stk</t>
  </si>
  <si>
    <t>Eisbergsalat aus Spanien</t>
  </si>
  <si>
    <t>Häuptelsalat aus Italien</t>
  </si>
  <si>
    <t>Endiviensalat aus Italien</t>
  </si>
  <si>
    <t>🍕</t>
  </si>
  <si>
    <t>Pizza
tiefgekühlt</t>
  </si>
  <si>
    <t>Cucina Nobile Steinofenpizza Margherita 350g</t>
  </si>
  <si>
    <t>2Stk</t>
  </si>
  <si>
    <t>Dr. Oetker Pietro Pizzi Margherita 640g</t>
  </si>
  <si>
    <t>Dr. Oetker La Mia Grande Margherita 360g</t>
  </si>
  <si>
    <t>Schär Pizza Magherita Glutenfrei 300g</t>
  </si>
  <si>
    <t>Schinken</t>
  </si>
  <si>
    <t>Gourmet Schinken</t>
  </si>
  <si>
    <t>150g</t>
  </si>
  <si>
    <t>Toastschinken</t>
  </si>
  <si>
    <t>200g</t>
  </si>
  <si>
    <t>Ja nat. Rauchschinken</t>
  </si>
  <si>
    <t xml:space="preserve">Hofstädter Landschinken </t>
  </si>
  <si>
    <t>🍗</t>
  </si>
  <si>
    <t>Truthahn</t>
  </si>
  <si>
    <t>Truthahnbrust</t>
  </si>
  <si>
    <t>G. 100% a. Ö. Hühnerfilet</t>
  </si>
  <si>
    <t>Hofstädter Truthahn Rollbraten</t>
  </si>
  <si>
    <t>Hofstädter Hühnerfilet</t>
  </si>
  <si>
    <t>🧀</t>
  </si>
  <si>
    <t>Gouda</t>
  </si>
  <si>
    <t>Z. z. U. Bio Bergbauern feine Scheiben Gouda</t>
  </si>
  <si>
    <t>175g</t>
  </si>
  <si>
    <t>Milfina Gouda</t>
  </si>
  <si>
    <t>450g</t>
  </si>
  <si>
    <t>Ja nat. Gouda Scheiben</t>
  </si>
  <si>
    <t>Schärdinger Gouda 45%</t>
  </si>
  <si>
    <t>🍳</t>
  </si>
  <si>
    <t>Eier</t>
  </si>
  <si>
    <t>Z. z. U. Bio Eier M/L</t>
  </si>
  <si>
    <t>5 Stk</t>
  </si>
  <si>
    <t>Goldland Eier aus Freilandhaltung L</t>
  </si>
  <si>
    <t>Ja nat. Bio Eier 10er M</t>
  </si>
  <si>
    <t>Tonis Freilandeier M 10er</t>
  </si>
  <si>
    <t>🍯</t>
  </si>
  <si>
    <t>Honig</t>
  </si>
  <si>
    <t>Bio Natura Bio Honig flüssig/cremig</t>
  </si>
  <si>
    <t>Österr. Imkerhonig</t>
  </si>
  <si>
    <t>Darbo Blütenhonig Bienenhonig</t>
  </si>
  <si>
    <t>Bergland Waldblütenhonig aus Österr.</t>
  </si>
  <si>
    <t>🍴</t>
  </si>
  <si>
    <t>Butter</t>
  </si>
  <si>
    <t>Z. z. U. österr. Bio-Bergbauern Butter</t>
  </si>
  <si>
    <t>125g</t>
  </si>
  <si>
    <t>Milfina Teebutter</t>
  </si>
  <si>
    <t>Ja nat. Bio-Butter</t>
  </si>
  <si>
    <t>Billa Heumilch Teebutter</t>
  </si>
  <si>
    <t>🍶</t>
  </si>
  <si>
    <t>Olivenöl</t>
  </si>
  <si>
    <t>Bio Natura gr. Bio Olivenöl ex. nat.</t>
  </si>
  <si>
    <t>0,75L</t>
  </si>
  <si>
    <t>0,3L</t>
  </si>
  <si>
    <t>Lyttos gr. Olivenöl ex. nat.</t>
  </si>
  <si>
    <t>Ja nat. natives Olivenöl Extra</t>
  </si>
  <si>
    <t>Billa Bio Olivenöl Extra</t>
  </si>
  <si>
    <t>0,5L</t>
  </si>
  <si>
    <t>🍎</t>
  </si>
  <si>
    <t>Apfel</t>
  </si>
  <si>
    <t>Z. z. U. Bio Äpfel aus Österr.</t>
  </si>
  <si>
    <t>Apfel lose aus OÖ.</t>
  </si>
  <si>
    <t xml:space="preserve">Ja nat. Apfel Rot aus Österr. </t>
  </si>
  <si>
    <t>D. k. i. h. Gala Apfel gelegt aus Österr.</t>
  </si>
  <si>
    <t>🍌</t>
  </si>
  <si>
    <t>Bananen</t>
  </si>
  <si>
    <t>Bio Natura Bio Bananen</t>
  </si>
  <si>
    <t>Ja nat. Bananen aus Dom. Rep.</t>
  </si>
  <si>
    <t>SanLucar Bananen aus Ecuador</t>
  </si>
  <si>
    <t>🍠</t>
  </si>
  <si>
    <t>Kartoffeln</t>
  </si>
  <si>
    <t>Z. z. U. österr. Bio Erdäpfel</t>
  </si>
  <si>
    <t>1,5kg</t>
  </si>
  <si>
    <t>Kartoffeln aus österrr. festkochend</t>
  </si>
  <si>
    <t>2kg</t>
  </si>
  <si>
    <t>Ja nat. Erdäpfel Speckig aus Österr.</t>
  </si>
  <si>
    <t>D. k. i. h. Erdäpfel Speckig aus Österr.</t>
  </si>
  <si>
    <t>🍫</t>
  </si>
  <si>
    <t>Vollmilch-
schokolade</t>
  </si>
  <si>
    <t>Riquet Vollmilch Schokolade</t>
  </si>
  <si>
    <t>Alpenvollmilch Choceur</t>
  </si>
  <si>
    <t>Milka Alpenmilch</t>
  </si>
  <si>
    <t>Ferrero Kinder Schokolade</t>
  </si>
  <si>
    <t>☕️</t>
  </si>
  <si>
    <t>Kaffee</t>
  </si>
  <si>
    <t>Nat. akt. Bio Fairtrade Cafe Latino ganze Bohne</t>
  </si>
  <si>
    <t>Amaroy Wiener Mischung Röstkaffee gemahlen</t>
  </si>
  <si>
    <t>Ja nat. Hochlandkaffee Gemahlen</t>
  </si>
  <si>
    <t>Jacobs Monarch Ganze Bohne</t>
  </si>
  <si>
    <t>💧</t>
  </si>
  <si>
    <t>Stilles Wasser</t>
  </si>
  <si>
    <t>Z. z. U. Mineralwasser Still</t>
  </si>
  <si>
    <t>1,5L</t>
  </si>
  <si>
    <t>10,5L</t>
  </si>
  <si>
    <t>Sodawasser</t>
  </si>
  <si>
    <t>Römerquelle still</t>
  </si>
  <si>
    <t>Vöslauer ohne</t>
  </si>
  <si>
    <t>🍻</t>
  </si>
  <si>
    <t>Dosenbier</t>
  </si>
  <si>
    <t>Stiegl Goldbräu 5%</t>
  </si>
  <si>
    <t>Puntigamer</t>
  </si>
  <si>
    <t>Gösser Märzen</t>
  </si>
  <si>
    <t>Zipfer Urtyp</t>
  </si>
  <si>
    <t>💶</t>
  </si>
  <si>
    <t>SUMME</t>
  </si>
  <si>
    <t>Summe Standardwarenkorb</t>
  </si>
  <si>
    <t>Summe Ersatzwarenkorb</t>
  </si>
  <si>
    <t>➗</t>
  </si>
  <si>
    <t>Inflation</t>
  </si>
  <si>
    <t>Inflation Standardwarenkorb</t>
  </si>
  <si>
    <t>2023</t>
  </si>
  <si>
    <t>2022</t>
  </si>
  <si>
    <t>Inflation Ersatzwarenkorb</t>
  </si>
  <si>
    <t>Abkürzung</t>
  </si>
  <si>
    <t>Bezeichnung</t>
  </si>
  <si>
    <t>Notiz</t>
  </si>
  <si>
    <t>D. k. i. h.</t>
  </si>
  <si>
    <t xml:space="preserve">Da komm ich her! </t>
  </si>
  <si>
    <t>Eigenmarke von Hofer</t>
  </si>
  <si>
    <t>Dom. Rep.</t>
  </si>
  <si>
    <t>Dominikanische Republik</t>
  </si>
  <si>
    <t>ex. nat.</t>
  </si>
  <si>
    <t>extra nativ</t>
  </si>
  <si>
    <t>Gr.</t>
  </si>
  <si>
    <t>Griechenland</t>
  </si>
  <si>
    <t>Ja nat.</t>
  </si>
  <si>
    <t>Ja natürlich!</t>
  </si>
  <si>
    <t>Bio Eigenmarke von Billa</t>
  </si>
  <si>
    <t>Nat. akt.</t>
  </si>
  <si>
    <t>Natur aktiv</t>
  </si>
  <si>
    <t>Bio Eigenmarke von Hofer</t>
  </si>
  <si>
    <t>Österr.</t>
  </si>
  <si>
    <t>Österreich</t>
  </si>
  <si>
    <t>Z. z. U.</t>
  </si>
  <si>
    <t>Zurück zum Ursprung</t>
  </si>
  <si>
    <t>G. 100% a. Ö.</t>
  </si>
  <si>
    <t>Genuss 100% aus Österreich</t>
  </si>
</sst>
</file>

<file path=xl/styles.xml><?xml version="1.0" encoding="utf-8"?>
<styleSheet xmlns="http://schemas.openxmlformats.org/spreadsheetml/2006/main">
  <numFmts count="4">
    <numFmt numFmtId="0" formatCode="General"/>
    <numFmt numFmtId="59" formatCode="[$€-2] 0.00"/>
    <numFmt numFmtId="60" formatCode="#,##0%"/>
    <numFmt numFmtId="61" formatCode="[$€-2] #,##0.00"/>
  </numFmts>
  <fonts count="9">
    <font>
      <sz val="10"/>
      <color indexed="8"/>
      <name val="Verdana"/>
    </font>
    <font>
      <sz val="12"/>
      <color indexed="8"/>
      <name val="Helvetica"/>
    </font>
    <font>
      <sz val="13"/>
      <color indexed="8"/>
      <name val="Verdana"/>
    </font>
    <font>
      <b val="1"/>
      <sz val="10"/>
      <color indexed="8"/>
      <name val="Verdana"/>
    </font>
    <font>
      <sz val="27"/>
      <color indexed="8"/>
      <name val="Apple Color Emoji"/>
    </font>
    <font>
      <sz val="11"/>
      <color indexed="8"/>
      <name val="Helvetica"/>
    </font>
    <font>
      <sz val="10"/>
      <color indexed="8"/>
      <name val="Lucida Grande"/>
    </font>
    <font>
      <b val="1"/>
      <sz val="14"/>
      <color indexed="8"/>
      <name val="Verdana"/>
    </font>
    <font>
      <b val="1"/>
      <sz val="13"/>
      <color indexed="8"/>
      <name val="Verdana"/>
    </font>
  </fonts>
  <fills count="7">
    <fill>
      <patternFill patternType="none"/>
    </fill>
    <fill>
      <patternFill patternType="gray125"/>
    </fill>
    <fill>
      <patternFill patternType="solid">
        <fgColor indexed="9"/>
        <bgColor auto="1"/>
      </patternFill>
    </fill>
    <fill>
      <patternFill patternType="solid">
        <fgColor indexed="11"/>
        <bgColor auto="1"/>
      </patternFill>
    </fill>
    <fill>
      <gradientFill type="linear" degree="270">
        <stop position="0">
          <color rgb="ffdafea4"/>
        </stop>
        <stop position="1">
          <color rgb="fff4ffe5"/>
        </stop>
      </gradientFill>
    </fill>
    <fill>
      <patternFill patternType="solid">
        <fgColor indexed="14"/>
        <bgColor auto="1"/>
      </patternFill>
    </fill>
    <fill>
      <gradientFill type="linear" degree="270">
        <stop position="0">
          <color rgb="ffdafea4"/>
        </stop>
        <stop position="0.35">
          <color rgb="ffe4fdbf"/>
        </stop>
        <stop position="1">
          <color rgb="fff4ffe5"/>
        </stop>
      </gradientFill>
    </fill>
  </fills>
  <borders count="62">
    <border>
      <left/>
      <right/>
      <top/>
      <bottom/>
      <diagonal/>
    </border>
    <border>
      <left style="thin">
        <color indexed="8"/>
      </left>
      <right style="thin">
        <color indexed="10"/>
      </right>
      <top style="thin">
        <color indexed="8"/>
      </top>
      <bottom style="thin">
        <color indexed="8"/>
      </bottom>
      <diagonal/>
    </border>
    <border>
      <left style="thin">
        <color indexed="10"/>
      </left>
      <right style="thin">
        <color indexed="10"/>
      </right>
      <top style="thin">
        <color indexed="8"/>
      </top>
      <bottom style="thin">
        <color indexed="8"/>
      </bottom>
      <diagonal/>
    </border>
    <border>
      <left style="thin">
        <color indexed="10"/>
      </left>
      <right style="thin">
        <color indexed="12"/>
      </right>
      <top style="thin">
        <color indexed="8"/>
      </top>
      <bottom style="thin">
        <color indexed="8"/>
      </bottom>
      <diagonal/>
    </border>
    <border>
      <left style="thin">
        <color indexed="12"/>
      </left>
      <right style="thin">
        <color indexed="12"/>
      </right>
      <top style="thin">
        <color indexed="8"/>
      </top>
      <bottom style="thin">
        <color indexed="8"/>
      </bottom>
      <diagonal/>
    </border>
    <border>
      <left style="thin">
        <color indexed="12"/>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9"/>
      </right>
      <top style="thin">
        <color indexed="8"/>
      </top>
      <bottom style="thin">
        <color indexed="8"/>
      </bottom>
      <diagonal/>
    </border>
    <border>
      <left style="thin">
        <color indexed="9"/>
      </left>
      <right style="thin">
        <color indexed="9"/>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thin">
        <color indexed="10"/>
      </right>
      <top style="thin">
        <color indexed="8"/>
      </top>
      <bottom style="thin">
        <color indexed="10"/>
      </bottom>
      <diagonal/>
    </border>
    <border>
      <left style="thin">
        <color indexed="10"/>
      </left>
      <right style="thin">
        <color indexed="10"/>
      </right>
      <top style="thin">
        <color indexed="8"/>
      </top>
      <bottom style="thin">
        <color indexed="10"/>
      </bottom>
      <diagonal/>
    </border>
    <border>
      <left style="thin">
        <color indexed="10"/>
      </left>
      <right style="thin">
        <color indexed="12"/>
      </right>
      <top style="thin">
        <color indexed="8"/>
      </top>
      <bottom style="thin">
        <color indexed="10"/>
      </bottom>
      <diagonal/>
    </border>
    <border>
      <left style="thin">
        <color indexed="12"/>
      </left>
      <right style="thin">
        <color indexed="12"/>
      </right>
      <top style="thin">
        <color indexed="8"/>
      </top>
      <bottom style="thin">
        <color indexed="10"/>
      </bottom>
      <diagonal/>
    </border>
    <border>
      <left style="thin">
        <color indexed="12"/>
      </left>
      <right style="thin">
        <color indexed="8"/>
      </right>
      <top style="thin">
        <color indexed="8"/>
      </top>
      <bottom style="thin">
        <color indexed="10"/>
      </bottom>
      <diagonal/>
    </border>
    <border>
      <left style="thin">
        <color indexed="8"/>
      </left>
      <right style="thin">
        <color indexed="8"/>
      </right>
      <top style="thin">
        <color indexed="8"/>
      </top>
      <bottom style="thin">
        <color indexed="10"/>
      </bottom>
      <diagonal/>
    </border>
    <border>
      <left style="thin">
        <color indexed="8"/>
      </left>
      <right style="thin">
        <color indexed="9"/>
      </right>
      <top style="thin">
        <color indexed="8"/>
      </top>
      <bottom style="thin">
        <color indexed="10"/>
      </bottom>
      <diagonal/>
    </border>
    <border>
      <left style="thin">
        <color indexed="9"/>
      </left>
      <right style="thin">
        <color indexed="9"/>
      </right>
      <top style="thin">
        <color indexed="8"/>
      </top>
      <bottom style="thin">
        <color indexed="10"/>
      </bottom>
      <diagonal/>
    </border>
    <border>
      <left style="thin">
        <color indexed="9"/>
      </left>
      <right style="thin">
        <color indexed="8"/>
      </right>
      <top style="thin">
        <color indexed="8"/>
      </top>
      <bottom style="thin">
        <color indexed="10"/>
      </bottom>
      <diagonal/>
    </border>
    <border>
      <left style="thin">
        <color indexed="8"/>
      </left>
      <right style="thin">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thin">
        <color indexed="10"/>
      </left>
      <right style="thin">
        <color indexed="12"/>
      </right>
      <top style="thin">
        <color indexed="10"/>
      </top>
      <bottom style="thin">
        <color indexed="10"/>
      </bottom>
      <diagonal/>
    </border>
    <border>
      <left style="thin">
        <color indexed="12"/>
      </left>
      <right style="thin">
        <color indexed="12"/>
      </right>
      <top style="thin">
        <color indexed="10"/>
      </top>
      <bottom style="thin">
        <color indexed="10"/>
      </bottom>
      <diagonal/>
    </border>
    <border>
      <left style="thin">
        <color indexed="12"/>
      </left>
      <right style="thin">
        <color indexed="8"/>
      </right>
      <top style="thin">
        <color indexed="10"/>
      </top>
      <bottom style="thin">
        <color indexed="10"/>
      </bottom>
      <diagonal/>
    </border>
    <border>
      <left style="thin">
        <color indexed="8"/>
      </left>
      <right style="thin">
        <color indexed="8"/>
      </right>
      <top style="thin">
        <color indexed="10"/>
      </top>
      <bottom style="thin">
        <color indexed="10"/>
      </bottom>
      <diagonal/>
    </border>
    <border>
      <left style="thin">
        <color indexed="8"/>
      </left>
      <right style="thin">
        <color indexed="9"/>
      </right>
      <top style="thin">
        <color indexed="10"/>
      </top>
      <bottom style="thin">
        <color indexed="10"/>
      </bottom>
      <diagonal/>
    </border>
    <border>
      <left style="thin">
        <color indexed="9"/>
      </left>
      <right style="thin">
        <color indexed="9"/>
      </right>
      <top style="thin">
        <color indexed="10"/>
      </top>
      <bottom style="thin">
        <color indexed="10"/>
      </bottom>
      <diagonal/>
    </border>
    <border>
      <left style="thin">
        <color indexed="9"/>
      </left>
      <right style="thin">
        <color indexed="8"/>
      </right>
      <top style="thin">
        <color indexed="10"/>
      </top>
      <bottom style="thin">
        <color indexed="10"/>
      </bottom>
      <diagonal/>
    </border>
    <border>
      <left style="thin">
        <color indexed="8"/>
      </left>
      <right style="thin">
        <color indexed="10"/>
      </right>
      <top style="thin">
        <color indexed="10"/>
      </top>
      <bottom style="thin">
        <color indexed="8"/>
      </bottom>
      <diagonal/>
    </border>
    <border>
      <left style="thin">
        <color indexed="10"/>
      </left>
      <right style="thin">
        <color indexed="10"/>
      </right>
      <top style="thin">
        <color indexed="10"/>
      </top>
      <bottom style="thin">
        <color indexed="8"/>
      </bottom>
      <diagonal/>
    </border>
    <border>
      <left style="thin">
        <color indexed="10"/>
      </left>
      <right style="thin">
        <color indexed="12"/>
      </right>
      <top style="thin">
        <color indexed="10"/>
      </top>
      <bottom style="thin">
        <color indexed="8"/>
      </bottom>
      <diagonal/>
    </border>
    <border>
      <left style="thin">
        <color indexed="12"/>
      </left>
      <right style="thin">
        <color indexed="12"/>
      </right>
      <top style="thin">
        <color indexed="10"/>
      </top>
      <bottom style="thin">
        <color indexed="8"/>
      </bottom>
      <diagonal/>
    </border>
    <border>
      <left style="thin">
        <color indexed="12"/>
      </left>
      <right style="thin">
        <color indexed="8"/>
      </right>
      <top style="thin">
        <color indexed="10"/>
      </top>
      <bottom style="thin">
        <color indexed="8"/>
      </bottom>
      <diagonal/>
    </border>
    <border>
      <left style="thin">
        <color indexed="8"/>
      </left>
      <right style="thin">
        <color indexed="8"/>
      </right>
      <top style="thin">
        <color indexed="10"/>
      </top>
      <bottom style="thin">
        <color indexed="8"/>
      </bottom>
      <diagonal/>
    </border>
    <border>
      <left style="thin">
        <color indexed="8"/>
      </left>
      <right style="thin">
        <color indexed="9"/>
      </right>
      <top style="thin">
        <color indexed="10"/>
      </top>
      <bottom style="thin">
        <color indexed="8"/>
      </bottom>
      <diagonal/>
    </border>
    <border>
      <left style="thin">
        <color indexed="9"/>
      </left>
      <right style="thin">
        <color indexed="9"/>
      </right>
      <top style="thin">
        <color indexed="10"/>
      </top>
      <bottom style="thin">
        <color indexed="8"/>
      </bottom>
      <diagonal/>
    </border>
    <border>
      <left style="thin">
        <color indexed="9"/>
      </left>
      <right style="thin">
        <color indexed="8"/>
      </right>
      <top style="thin">
        <color indexed="10"/>
      </top>
      <bottom style="thin">
        <color indexed="8"/>
      </bottom>
      <diagonal/>
    </border>
    <border>
      <left style="thin">
        <color indexed="8"/>
      </left>
      <right style="thin">
        <color indexed="8"/>
      </right>
      <top style="thin">
        <color indexed="8"/>
      </top>
      <bottom style="thin">
        <color indexed="12"/>
      </bottom>
      <diagonal/>
    </border>
    <border>
      <left style="thin">
        <color indexed="8"/>
      </left>
      <right style="thin">
        <color indexed="9"/>
      </right>
      <top style="thin">
        <color indexed="8"/>
      </top>
      <bottom style="thin">
        <color indexed="12"/>
      </bottom>
      <diagonal/>
    </border>
    <border>
      <left style="thin">
        <color indexed="9"/>
      </left>
      <right style="thin">
        <color indexed="9"/>
      </right>
      <top style="thin">
        <color indexed="8"/>
      </top>
      <bottom style="thin">
        <color indexed="12"/>
      </bottom>
      <diagonal/>
    </border>
    <border>
      <left style="thin">
        <color indexed="9"/>
      </left>
      <right style="thin">
        <color indexed="8"/>
      </right>
      <top style="thin">
        <color indexed="8"/>
      </top>
      <bottom style="thin">
        <color indexed="12"/>
      </bottom>
      <diagonal/>
    </border>
    <border>
      <left style="thin">
        <color indexed="8"/>
      </left>
      <right style="thin">
        <color indexed="8"/>
      </right>
      <top style="thin">
        <color indexed="12"/>
      </top>
      <bottom style="thin">
        <color indexed="12"/>
      </bottom>
      <diagonal/>
    </border>
    <border>
      <left style="thin">
        <color indexed="8"/>
      </left>
      <right style="thin">
        <color indexed="9"/>
      </right>
      <top style="thin">
        <color indexed="12"/>
      </top>
      <bottom style="thin">
        <color indexed="12"/>
      </bottom>
      <diagonal/>
    </border>
    <border>
      <left style="thin">
        <color indexed="9"/>
      </left>
      <right style="thin">
        <color indexed="9"/>
      </right>
      <top style="thin">
        <color indexed="12"/>
      </top>
      <bottom style="thin">
        <color indexed="12"/>
      </bottom>
      <diagonal/>
    </border>
    <border>
      <left style="thin">
        <color indexed="9"/>
      </left>
      <right style="thin">
        <color indexed="8"/>
      </right>
      <top style="thin">
        <color indexed="12"/>
      </top>
      <bottom style="thin">
        <color indexed="12"/>
      </bottom>
      <diagonal/>
    </border>
    <border>
      <left style="thin">
        <color indexed="8"/>
      </left>
      <right style="thin">
        <color indexed="8"/>
      </right>
      <top style="thin">
        <color indexed="12"/>
      </top>
      <bottom style="thin">
        <color indexed="8"/>
      </bottom>
      <diagonal/>
    </border>
    <border>
      <left style="thin">
        <color indexed="8"/>
      </left>
      <right style="thin">
        <color indexed="9"/>
      </right>
      <top style="thin">
        <color indexed="12"/>
      </top>
      <bottom style="thin">
        <color indexed="8"/>
      </bottom>
      <diagonal/>
    </border>
    <border>
      <left style="thin">
        <color indexed="9"/>
      </left>
      <right style="thin">
        <color indexed="9"/>
      </right>
      <top style="thin">
        <color indexed="12"/>
      </top>
      <bottom style="thin">
        <color indexed="8"/>
      </bottom>
      <diagonal/>
    </border>
    <border>
      <left style="thin">
        <color indexed="9"/>
      </left>
      <right style="thin">
        <color indexed="8"/>
      </right>
      <top style="thin">
        <color indexed="12"/>
      </top>
      <bottom style="thin">
        <color indexed="8"/>
      </bottom>
      <diagonal/>
    </border>
    <border>
      <left style="thin">
        <color indexed="10"/>
      </left>
      <right style="thin">
        <color indexed="12"/>
      </right>
      <top style="thin">
        <color indexed="8"/>
      </top>
      <bottom style="thin">
        <color indexed="12"/>
      </bottom>
      <diagonal/>
    </border>
    <border>
      <left style="thin">
        <color indexed="12"/>
      </left>
      <right style="thin">
        <color indexed="10"/>
      </right>
      <top style="thin">
        <color indexed="8"/>
      </top>
      <bottom style="thin">
        <color indexed="8"/>
      </bottom>
      <diagonal/>
    </border>
    <border>
      <left style="thin">
        <color indexed="12"/>
      </left>
      <right style="thin">
        <color indexed="12"/>
      </right>
      <top style="thin">
        <color indexed="8"/>
      </top>
      <bottom style="thin">
        <color indexed="12"/>
      </bottom>
      <diagonal/>
    </border>
    <border>
      <left style="thin">
        <color indexed="8"/>
      </left>
      <right style="thin">
        <color indexed="11"/>
      </right>
      <top style="thin">
        <color indexed="8"/>
      </top>
      <bottom style="thin">
        <color indexed="11"/>
      </bottom>
      <diagonal/>
    </border>
    <border>
      <left style="thin">
        <color indexed="11"/>
      </left>
      <right style="thin">
        <color indexed="11"/>
      </right>
      <top style="thin">
        <color indexed="8"/>
      </top>
      <bottom style="thin">
        <color indexed="11"/>
      </bottom>
      <diagonal/>
    </border>
    <border>
      <left style="thin">
        <color indexed="10"/>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8"/>
      </left>
      <right style="thin">
        <color indexed="11"/>
      </right>
      <top style="thin">
        <color indexed="11"/>
      </top>
      <bottom style="thin">
        <color indexed="11"/>
      </bottom>
      <diagonal/>
    </border>
    <border>
      <left style="thin">
        <color indexed="11"/>
      </left>
      <right style="thin">
        <color indexed="11"/>
      </right>
      <top style="thin">
        <color indexed="11"/>
      </top>
      <bottom style="thin">
        <color indexed="11"/>
      </bottom>
      <diagonal/>
    </border>
    <border>
      <left style="thin">
        <color indexed="10"/>
      </left>
      <right style="thin">
        <color indexed="12"/>
      </right>
      <top style="thin">
        <color indexed="12"/>
      </top>
      <bottom style="thin">
        <color indexed="8"/>
      </bottom>
      <diagonal/>
    </border>
    <border>
      <left style="thin">
        <color indexed="12"/>
      </left>
      <right style="thin">
        <color indexed="10"/>
      </right>
      <top style="thin">
        <color indexed="8"/>
      </top>
      <bottom style="thin">
        <color indexed="10"/>
      </bottom>
      <diagonal/>
    </border>
    <border>
      <left style="thin">
        <color indexed="12"/>
      </left>
      <right style="thin">
        <color indexed="12"/>
      </right>
      <top style="thin">
        <color indexed="12"/>
      </top>
      <bottom style="thin">
        <color indexed="8"/>
      </bottom>
      <diagonal/>
    </border>
    <border>
      <left style="thin">
        <color indexed="15"/>
      </left>
      <right style="thin">
        <color indexed="15"/>
      </right>
      <top style="thin">
        <color indexed="15"/>
      </top>
      <bottom style="thin">
        <color indexed="15"/>
      </bottom>
      <diagonal/>
    </border>
  </borders>
  <cellStyleXfs count="1">
    <xf numFmtId="0" fontId="0" applyNumberFormat="0" applyFont="1" applyFill="0" applyBorder="0" applyAlignment="1" applyProtection="0">
      <alignment vertical="bottom"/>
    </xf>
  </cellStyleXfs>
  <cellXfs count="127">
    <xf numFmtId="0" fontId="0" applyNumberFormat="0" applyFont="1" applyFill="0" applyBorder="0" applyAlignment="1" applyProtection="0">
      <alignment vertical="bottom"/>
    </xf>
    <xf numFmtId="0" fontId="0" applyNumberFormat="1" applyFont="1" applyFill="0" applyBorder="0" applyAlignment="1" applyProtection="0">
      <alignment vertical="bottom"/>
    </xf>
    <xf numFmtId="49" fontId="3" fillId="2" borderId="1" applyNumberFormat="1" applyFont="1" applyFill="1" applyBorder="1" applyAlignment="1" applyProtection="0">
      <alignment horizontal="center" vertical="center" wrapText="1"/>
    </xf>
    <xf numFmtId="49" fontId="3" fillId="2" borderId="2" applyNumberFormat="1" applyFont="1" applyFill="1" applyBorder="1" applyAlignment="1" applyProtection="0">
      <alignment horizontal="center" vertical="center" wrapText="1"/>
    </xf>
    <xf numFmtId="49" fontId="3" fillId="3" borderId="2" applyNumberFormat="1" applyFont="1" applyFill="1" applyBorder="1" applyAlignment="1" applyProtection="0">
      <alignment horizontal="center" vertical="center" wrapText="1"/>
    </xf>
    <xf numFmtId="49" fontId="3" fillId="3" borderId="3" applyNumberFormat="1" applyFont="1" applyFill="1" applyBorder="1" applyAlignment="1" applyProtection="0">
      <alignment horizontal="center" vertical="center" wrapText="1"/>
    </xf>
    <xf numFmtId="49" fontId="3" fillId="3" borderId="4" applyNumberFormat="1" applyFont="1" applyFill="1" applyBorder="1" applyAlignment="1" applyProtection="0">
      <alignment horizontal="center" vertical="center" wrapText="1"/>
    </xf>
    <xf numFmtId="49" fontId="3" fillId="3" borderId="5" applyNumberFormat="1" applyFont="1" applyFill="1" applyBorder="1" applyAlignment="1" applyProtection="0">
      <alignment horizontal="center" vertical="center" wrapText="1"/>
    </xf>
    <xf numFmtId="49" fontId="3" fillId="3" borderId="6" applyNumberFormat="1" applyFont="1" applyFill="1" applyBorder="1" applyAlignment="1" applyProtection="0">
      <alignment horizontal="center" vertical="center" wrapText="1"/>
    </xf>
    <xf numFmtId="49" fontId="3" fillId="3" borderId="7" applyNumberFormat="1" applyFont="1" applyFill="1" applyBorder="1" applyAlignment="1" applyProtection="0">
      <alignment horizontal="center" vertical="center" wrapText="1"/>
    </xf>
    <xf numFmtId="49" fontId="3" fillId="3" borderId="8" applyNumberFormat="1" applyFont="1" applyFill="1" applyBorder="1" applyAlignment="1" applyProtection="0">
      <alignment horizontal="center" vertical="center" wrapText="1"/>
    </xf>
    <xf numFmtId="49" fontId="3" fillId="3" borderId="9" applyNumberFormat="1" applyFont="1" applyFill="1" applyBorder="1" applyAlignment="1" applyProtection="0">
      <alignment horizontal="center" vertical="center" wrapText="1"/>
    </xf>
    <xf numFmtId="49" fontId="4" fillId="2" borderId="10" applyNumberFormat="1" applyFont="1" applyFill="1" applyBorder="1" applyAlignment="1" applyProtection="0">
      <alignment horizontal="center" vertical="center"/>
    </xf>
    <xf numFmtId="49" fontId="3" fillId="2" borderId="11" applyNumberFormat="1" applyFont="1" applyFill="1" applyBorder="1" applyAlignment="1" applyProtection="0">
      <alignment horizontal="center" vertical="center" wrapText="1"/>
    </xf>
    <xf numFmtId="0" fontId="0" borderId="11" applyNumberFormat="0" applyFont="1" applyFill="0" applyBorder="1" applyAlignment="1" applyProtection="0">
      <alignment horizontal="center" vertical="center"/>
    </xf>
    <xf numFmtId="0" fontId="0" fillId="3" borderId="11" applyNumberFormat="0" applyFont="1" applyFill="1" applyBorder="1" applyAlignment="1" applyProtection="0">
      <alignment horizontal="center" vertical="center"/>
    </xf>
    <xf numFmtId="49" fontId="0" borderId="11" applyNumberFormat="1" applyFont="1" applyFill="0" applyBorder="1" applyAlignment="1" applyProtection="0">
      <alignment vertical="bottom"/>
    </xf>
    <xf numFmtId="49" fontId="0" fillId="3" borderId="11" applyNumberFormat="1" applyFont="1" applyFill="1" applyBorder="1" applyAlignment="1" applyProtection="0">
      <alignment vertical="bottom"/>
    </xf>
    <xf numFmtId="59" fontId="0" fillId="3" borderId="11" applyNumberFormat="1" applyFont="1" applyFill="1" applyBorder="1" applyAlignment="1" applyProtection="0">
      <alignment vertical="bottom"/>
    </xf>
    <xf numFmtId="49" fontId="0" fillId="3" borderId="11" applyNumberFormat="1" applyFont="1" applyFill="1" applyBorder="1" applyAlignment="1" applyProtection="0">
      <alignment horizontal="center" vertical="center"/>
    </xf>
    <xf numFmtId="59" fontId="0" fillId="4" borderId="12" applyNumberFormat="1" applyFont="1" applyFill="1" applyBorder="1" applyAlignment="1" applyProtection="0">
      <alignment vertical="bottom"/>
    </xf>
    <xf numFmtId="59" fontId="0" borderId="13" applyNumberFormat="1" applyFont="1" applyFill="0" applyBorder="1" applyAlignment="1" applyProtection="0">
      <alignment vertical="bottom"/>
    </xf>
    <xf numFmtId="59" fontId="0" borderId="14" applyNumberFormat="1" applyFont="1" applyFill="0" applyBorder="1" applyAlignment="1" applyProtection="0">
      <alignment vertical="bottom"/>
    </xf>
    <xf numFmtId="60" fontId="0" borderId="15" applyNumberFormat="1" applyFont="1" applyFill="0" applyBorder="1" applyAlignment="1" applyProtection="0">
      <alignment vertical="bottom"/>
    </xf>
    <xf numFmtId="60" fontId="0" borderId="16" applyNumberFormat="1" applyFont="1" applyFill="0" applyBorder="1" applyAlignment="1" applyProtection="0">
      <alignment vertical="bottom"/>
    </xf>
    <xf numFmtId="60" fontId="0" borderId="17" applyNumberFormat="1" applyFont="1" applyFill="0" applyBorder="1" applyAlignment="1" applyProtection="0">
      <alignment vertical="bottom"/>
    </xf>
    <xf numFmtId="60" fontId="0" borderId="18" applyNumberFormat="1" applyFont="1" applyFill="0" applyBorder="1" applyAlignment="1" applyProtection="0">
      <alignment vertical="bottom"/>
    </xf>
    <xf numFmtId="0" fontId="0" fillId="3" borderId="19" applyNumberFormat="0" applyFont="1" applyFill="1" applyBorder="1" applyAlignment="1" applyProtection="0">
      <alignment horizontal="center" vertical="bottom"/>
    </xf>
    <xf numFmtId="0" fontId="0" fillId="3" borderId="20" applyNumberFormat="0" applyFont="1" applyFill="1" applyBorder="1" applyAlignment="1" applyProtection="0">
      <alignment horizontal="center" vertical="bottom"/>
    </xf>
    <xf numFmtId="49" fontId="6" borderId="20" applyNumberFormat="1" applyFont="1" applyFill="0" applyBorder="1" applyAlignment="1" applyProtection="0">
      <alignment horizontal="center" vertical="center"/>
    </xf>
    <xf numFmtId="49" fontId="0" borderId="20" applyNumberFormat="1" applyFont="1" applyFill="0" applyBorder="1" applyAlignment="1" applyProtection="0">
      <alignment vertical="bottom"/>
    </xf>
    <xf numFmtId="49" fontId="0" fillId="3" borderId="20" applyNumberFormat="1" applyFont="1" applyFill="1" applyBorder="1" applyAlignment="1" applyProtection="0">
      <alignment vertical="bottom"/>
    </xf>
    <xf numFmtId="59" fontId="0" fillId="3" borderId="20" applyNumberFormat="1" applyFont="1" applyFill="1" applyBorder="1" applyAlignment="1" applyProtection="0">
      <alignment vertical="bottom"/>
    </xf>
    <xf numFmtId="59" fontId="0" fillId="4" borderId="21" applyNumberFormat="1" applyFont="1" applyFill="1" applyBorder="1" applyAlignment="1" applyProtection="0">
      <alignment vertical="bottom"/>
    </xf>
    <xf numFmtId="59" fontId="0" borderId="22" applyNumberFormat="1" applyFont="1" applyFill="0" applyBorder="1" applyAlignment="1" applyProtection="0">
      <alignment vertical="bottom"/>
    </xf>
    <xf numFmtId="59" fontId="0" borderId="23" applyNumberFormat="1" applyFont="1" applyFill="0" applyBorder="1" applyAlignment="1" applyProtection="0">
      <alignment vertical="bottom"/>
    </xf>
    <xf numFmtId="60" fontId="0" borderId="24" applyNumberFormat="1" applyFont="1" applyFill="0" applyBorder="1" applyAlignment="1" applyProtection="0">
      <alignment vertical="bottom"/>
    </xf>
    <xf numFmtId="60" fontId="0" borderId="25" applyNumberFormat="1" applyFont="1" applyFill="0" applyBorder="1" applyAlignment="1" applyProtection="0">
      <alignment vertical="bottom"/>
    </xf>
    <xf numFmtId="60" fontId="0" borderId="26" applyNumberFormat="1" applyFont="1" applyFill="0" applyBorder="1" applyAlignment="1" applyProtection="0">
      <alignment vertical="bottom"/>
    </xf>
    <xf numFmtId="60" fontId="0" borderId="27" applyNumberFormat="1" applyFont="1" applyFill="0" applyBorder="1" applyAlignment="1" applyProtection="0">
      <alignment vertical="bottom"/>
    </xf>
    <xf numFmtId="0" fontId="0" borderId="20" applyNumberFormat="0" applyFont="1" applyFill="0" applyBorder="1" applyAlignment="1" applyProtection="0">
      <alignment horizontal="center" vertical="center"/>
    </xf>
    <xf numFmtId="0" fontId="0" fillId="3" borderId="20" applyNumberFormat="0" applyFont="1" applyFill="1" applyBorder="1" applyAlignment="1" applyProtection="0">
      <alignment horizontal="center" vertical="center"/>
    </xf>
    <xf numFmtId="61" fontId="0" fillId="3" borderId="20" applyNumberFormat="1" applyFont="1" applyFill="1" applyBorder="1" applyAlignment="1" applyProtection="0">
      <alignment vertical="bottom"/>
    </xf>
    <xf numFmtId="61" fontId="0" fillId="4" borderId="21" applyNumberFormat="1" applyFont="1" applyFill="1" applyBorder="1" applyAlignment="1" applyProtection="0">
      <alignment vertical="bottom"/>
    </xf>
    <xf numFmtId="61" fontId="0" borderId="22" applyNumberFormat="1" applyFont="1" applyFill="0" applyBorder="1" applyAlignment="1" applyProtection="0">
      <alignment vertical="bottom"/>
    </xf>
    <xf numFmtId="61" fontId="0" borderId="23" applyNumberFormat="1" applyFont="1" applyFill="0" applyBorder="1" applyAlignment="1" applyProtection="0">
      <alignment vertical="bottom"/>
    </xf>
    <xf numFmtId="49" fontId="4" fillId="2" borderId="19" applyNumberFormat="1" applyFont="1" applyFill="1" applyBorder="1" applyAlignment="1" applyProtection="0">
      <alignment horizontal="center" vertical="center"/>
    </xf>
    <xf numFmtId="49" fontId="3" fillId="2" borderId="20" applyNumberFormat="1" applyFont="1" applyFill="1" applyBorder="1" applyAlignment="1" applyProtection="0">
      <alignment horizontal="center" vertical="center" wrapText="1"/>
    </xf>
    <xf numFmtId="49" fontId="0" fillId="3" borderId="20" applyNumberFormat="1" applyFont="1" applyFill="1" applyBorder="1" applyAlignment="1" applyProtection="0">
      <alignment horizontal="center" vertical="center"/>
    </xf>
    <xf numFmtId="61" fontId="0" borderId="20" applyNumberFormat="1" applyFont="1" applyFill="0" applyBorder="1" applyAlignment="1" applyProtection="0">
      <alignment vertical="bottom"/>
    </xf>
    <xf numFmtId="61" fontId="0" fillId="2" borderId="20" applyNumberFormat="1" applyFont="1" applyFill="1" applyBorder="1" applyAlignment="1" applyProtection="0">
      <alignment vertical="bottom"/>
    </xf>
    <xf numFmtId="59" fontId="0" borderId="20" applyNumberFormat="1" applyFont="1" applyFill="0" applyBorder="1" applyAlignment="1" applyProtection="0">
      <alignment vertical="bottom"/>
    </xf>
    <xf numFmtId="0" fontId="0" fillId="5" borderId="20" applyNumberFormat="0" applyFont="1" applyFill="1" applyBorder="1" applyAlignment="1" applyProtection="0">
      <alignment horizontal="center" vertical="center"/>
    </xf>
    <xf numFmtId="49" fontId="0" fillId="5" borderId="20" applyNumberFormat="1" applyFont="1" applyFill="1" applyBorder="1" applyAlignment="1" applyProtection="0">
      <alignment vertical="bottom"/>
    </xf>
    <xf numFmtId="61" fontId="0" fillId="5" borderId="20" applyNumberFormat="1" applyFont="1" applyFill="1" applyBorder="1" applyAlignment="1" applyProtection="0">
      <alignment vertical="bottom"/>
    </xf>
    <xf numFmtId="61" fontId="0" fillId="5" borderId="21" applyNumberFormat="1" applyFont="1" applyFill="1" applyBorder="1" applyAlignment="1" applyProtection="0">
      <alignment vertical="bottom"/>
    </xf>
    <xf numFmtId="61" fontId="0" fillId="5" borderId="22" applyNumberFormat="1" applyFont="1" applyFill="1" applyBorder="1" applyAlignment="1" applyProtection="0">
      <alignment vertical="bottom"/>
    </xf>
    <xf numFmtId="61" fontId="0" fillId="5" borderId="23" applyNumberFormat="1" applyFont="1" applyFill="1" applyBorder="1" applyAlignment="1" applyProtection="0">
      <alignment vertical="bottom"/>
    </xf>
    <xf numFmtId="60" fontId="0" fillId="5" borderId="24" applyNumberFormat="1" applyFont="1" applyFill="1" applyBorder="1" applyAlignment="1" applyProtection="0">
      <alignment vertical="bottom"/>
    </xf>
    <xf numFmtId="60" fontId="0" fillId="5" borderId="25" applyNumberFormat="1" applyFont="1" applyFill="1" applyBorder="1" applyAlignment="1" applyProtection="0">
      <alignment vertical="bottom"/>
    </xf>
    <xf numFmtId="60" fontId="0" fillId="5" borderId="26" applyNumberFormat="1" applyFont="1" applyFill="1" applyBorder="1" applyAlignment="1" applyProtection="0">
      <alignment vertical="bottom"/>
    </xf>
    <xf numFmtId="60" fontId="0" fillId="5" borderId="27" applyNumberFormat="1" applyFont="1" applyFill="1" applyBorder="1" applyAlignment="1" applyProtection="0">
      <alignment vertical="bottom"/>
    </xf>
    <xf numFmtId="49" fontId="6" fillId="5" borderId="20" applyNumberFormat="1" applyFont="1" applyFill="1" applyBorder="1" applyAlignment="1" applyProtection="0">
      <alignment horizontal="center" vertical="center"/>
    </xf>
    <xf numFmtId="49" fontId="0" borderId="20" applyNumberFormat="1" applyFont="1" applyFill="0" applyBorder="1" applyAlignment="1" applyProtection="0">
      <alignment horizontal="center" vertical="center"/>
    </xf>
    <xf numFmtId="59" fontId="0" fillId="5" borderId="20" applyNumberFormat="1" applyFont="1" applyFill="1" applyBorder="1" applyAlignment="1" applyProtection="0">
      <alignment vertical="bottom"/>
    </xf>
    <xf numFmtId="59" fontId="0" fillId="5" borderId="21" applyNumberFormat="1" applyFont="1" applyFill="1" applyBorder="1" applyAlignment="1" applyProtection="0">
      <alignment vertical="bottom"/>
    </xf>
    <xf numFmtId="59" fontId="0" fillId="5" borderId="22" applyNumberFormat="1" applyFont="1" applyFill="1" applyBorder="1" applyAlignment="1" applyProtection="0">
      <alignment vertical="bottom"/>
    </xf>
    <xf numFmtId="59" fontId="0" fillId="5" borderId="23" applyNumberFormat="1" applyFont="1" applyFill="1" applyBorder="1" applyAlignment="1" applyProtection="0">
      <alignment vertical="bottom"/>
    </xf>
    <xf numFmtId="0" fontId="0" fillId="3" borderId="28" applyNumberFormat="0" applyFont="1" applyFill="1" applyBorder="1" applyAlignment="1" applyProtection="0">
      <alignment horizontal="center" vertical="bottom"/>
    </xf>
    <xf numFmtId="0" fontId="0" fillId="3" borderId="29" applyNumberFormat="0" applyFont="1" applyFill="1" applyBorder="1" applyAlignment="1" applyProtection="0">
      <alignment horizontal="center" vertical="bottom"/>
    </xf>
    <xf numFmtId="49" fontId="6" borderId="29" applyNumberFormat="1" applyFont="1" applyFill="0" applyBorder="1" applyAlignment="1" applyProtection="0">
      <alignment horizontal="center" vertical="center"/>
    </xf>
    <xf numFmtId="49" fontId="0" fillId="3" borderId="29" applyNumberFormat="1" applyFont="1" applyFill="1" applyBorder="1" applyAlignment="1" applyProtection="0">
      <alignment vertical="bottom"/>
    </xf>
    <xf numFmtId="61" fontId="0" fillId="3" borderId="29" applyNumberFormat="1" applyFont="1" applyFill="1" applyBorder="1" applyAlignment="1" applyProtection="0">
      <alignment vertical="bottom"/>
    </xf>
    <xf numFmtId="59" fontId="0" fillId="4" borderId="30" applyNumberFormat="1" applyFont="1" applyFill="1" applyBorder="1" applyAlignment="1" applyProtection="0">
      <alignment vertical="bottom"/>
    </xf>
    <xf numFmtId="59" fontId="0" borderId="31" applyNumberFormat="1" applyFont="1" applyFill="0" applyBorder="1" applyAlignment="1" applyProtection="0">
      <alignment vertical="bottom"/>
    </xf>
    <xf numFmtId="59" fontId="0" borderId="32" applyNumberFormat="1" applyFont="1" applyFill="0" applyBorder="1" applyAlignment="1" applyProtection="0">
      <alignment vertical="bottom"/>
    </xf>
    <xf numFmtId="60" fontId="0" borderId="33" applyNumberFormat="1" applyFont="1" applyFill="0" applyBorder="1" applyAlignment="1" applyProtection="0">
      <alignment vertical="bottom"/>
    </xf>
    <xf numFmtId="60" fontId="0" borderId="34" applyNumberFormat="1" applyFont="1" applyFill="0" applyBorder="1" applyAlignment="1" applyProtection="0">
      <alignment vertical="bottom"/>
    </xf>
    <xf numFmtId="60" fontId="0" borderId="35" applyNumberFormat="1" applyFont="1" applyFill="0" applyBorder="1" applyAlignment="1" applyProtection="0">
      <alignment vertical="bottom"/>
    </xf>
    <xf numFmtId="60" fontId="0" borderId="36" applyNumberFormat="1" applyFont="1" applyFill="0" applyBorder="1" applyAlignment="1" applyProtection="0">
      <alignment vertical="bottom"/>
    </xf>
    <xf numFmtId="49" fontId="7" fillId="2" borderId="11" applyNumberFormat="1" applyFont="1" applyFill="1" applyBorder="1" applyAlignment="1" applyProtection="0">
      <alignment horizontal="center" vertical="center" wrapText="1"/>
    </xf>
    <xf numFmtId="0" fontId="0" borderId="11" applyNumberFormat="0" applyFont="1" applyFill="0" applyBorder="1" applyAlignment="1" applyProtection="0">
      <alignment vertical="bottom"/>
    </xf>
    <xf numFmtId="59" fontId="3" fillId="6" borderId="12" applyNumberFormat="1" applyFont="1" applyFill="1" applyBorder="1" applyAlignment="1" applyProtection="0">
      <alignment vertical="bottom"/>
    </xf>
    <xf numFmtId="9" fontId="0" borderId="37" applyNumberFormat="1" applyFont="1" applyFill="0" applyBorder="1" applyAlignment="1" applyProtection="0">
      <alignment vertical="bottom"/>
    </xf>
    <xf numFmtId="9" fontId="0" borderId="38" applyNumberFormat="1" applyFont="1" applyFill="0" applyBorder="1" applyAlignment="1" applyProtection="0">
      <alignment vertical="bottom"/>
    </xf>
    <xf numFmtId="9" fontId="0" borderId="39" applyNumberFormat="1" applyFont="1" applyFill="0" applyBorder="1" applyAlignment="1" applyProtection="0">
      <alignment vertical="bottom"/>
    </xf>
    <xf numFmtId="9" fontId="0" borderId="40" applyNumberFormat="1" applyFont="1" applyFill="0" applyBorder="1" applyAlignment="1" applyProtection="0">
      <alignment vertical="bottom"/>
    </xf>
    <xf numFmtId="0" fontId="0" borderId="19" applyNumberFormat="0" applyFont="1" applyFill="0" applyBorder="1" applyAlignment="1" applyProtection="0">
      <alignment vertical="bottom"/>
    </xf>
    <xf numFmtId="0" fontId="0" borderId="20" applyNumberFormat="0" applyFont="1" applyFill="0" applyBorder="1" applyAlignment="1" applyProtection="0">
      <alignment vertical="bottom"/>
    </xf>
    <xf numFmtId="59" fontId="3" fillId="6" borderId="21" applyNumberFormat="1" applyFont="1" applyFill="1" applyBorder="1" applyAlignment="1" applyProtection="0">
      <alignment vertical="bottom"/>
    </xf>
    <xf numFmtId="9" fontId="0" borderId="41" applyNumberFormat="1" applyFont="1" applyFill="0" applyBorder="1" applyAlignment="1" applyProtection="0">
      <alignment vertical="bottom"/>
    </xf>
    <xf numFmtId="9" fontId="0" borderId="42" applyNumberFormat="1" applyFont="1" applyFill="0" applyBorder="1" applyAlignment="1" applyProtection="0">
      <alignment vertical="bottom"/>
    </xf>
    <xf numFmtId="9" fontId="0" borderId="43" applyNumberFormat="1" applyFont="1" applyFill="0" applyBorder="1" applyAlignment="1" applyProtection="0">
      <alignment vertical="bottom"/>
    </xf>
    <xf numFmtId="9" fontId="0" borderId="44" applyNumberFormat="1" applyFont="1" applyFill="0" applyBorder="1" applyAlignment="1" applyProtection="0">
      <alignment vertical="bottom"/>
    </xf>
    <xf numFmtId="0" fontId="0" borderId="28" applyNumberFormat="0" applyFont="1" applyFill="0" applyBorder="1" applyAlignment="1" applyProtection="0">
      <alignment vertical="bottom"/>
    </xf>
    <xf numFmtId="0" fontId="0" borderId="29" applyNumberFormat="0" applyFont="1" applyFill="0" applyBorder="1" applyAlignment="1" applyProtection="0">
      <alignment vertical="bottom"/>
    </xf>
    <xf numFmtId="49" fontId="0" borderId="29" applyNumberFormat="1" applyFont="1" applyFill="0" applyBorder="1" applyAlignment="1" applyProtection="0">
      <alignment vertical="bottom"/>
    </xf>
    <xf numFmtId="59" fontId="3" fillId="6" borderId="30" applyNumberFormat="1" applyFont="1" applyFill="1" applyBorder="1" applyAlignment="1" applyProtection="0">
      <alignment vertical="bottom"/>
    </xf>
    <xf numFmtId="9" fontId="0" borderId="45" applyNumberFormat="1" applyFont="1" applyFill="0" applyBorder="1" applyAlignment="1" applyProtection="0">
      <alignment vertical="bottom"/>
    </xf>
    <xf numFmtId="9" fontId="0" borderId="46" applyNumberFormat="1" applyFont="1" applyFill="0" applyBorder="1" applyAlignment="1" applyProtection="0">
      <alignment vertical="bottom"/>
    </xf>
    <xf numFmtId="9" fontId="0" borderId="47" applyNumberFormat="1" applyFont="1" applyFill="0" applyBorder="1" applyAlignment="1" applyProtection="0">
      <alignment vertical="bottom"/>
    </xf>
    <xf numFmtId="9" fontId="0" borderId="48" applyNumberFormat="1" applyFont="1" applyFill="0" applyBorder="1" applyAlignment="1" applyProtection="0">
      <alignment vertical="bottom"/>
    </xf>
    <xf numFmtId="49" fontId="8" fillId="2" borderId="11" applyNumberFormat="1" applyFont="1" applyFill="1" applyBorder="1" applyAlignment="1" applyProtection="0">
      <alignment horizontal="center" vertical="center" wrapText="1"/>
    </xf>
    <xf numFmtId="49" fontId="0" borderId="2" applyNumberFormat="1" applyFont="1" applyFill="0" applyBorder="1" applyAlignment="1" applyProtection="0">
      <alignment horizontal="center" vertical="bottom"/>
    </xf>
    <xf numFmtId="10" fontId="3" fillId="4" borderId="49" applyNumberFormat="1" applyFont="1" applyFill="1" applyBorder="1" applyAlignment="1" applyProtection="0">
      <alignment horizontal="right" vertical="bottom"/>
    </xf>
    <xf numFmtId="49" fontId="0" borderId="50" applyNumberFormat="1" applyFont="1" applyFill="0" applyBorder="1" applyAlignment="1" applyProtection="0">
      <alignment horizontal="center" vertical="bottom"/>
    </xf>
    <xf numFmtId="10" fontId="0" borderId="49" applyNumberFormat="1" applyFont="1" applyFill="0" applyBorder="1" applyAlignment="1" applyProtection="0">
      <alignment horizontal="right" vertical="bottom"/>
    </xf>
    <xf numFmtId="10" fontId="0" borderId="51" applyNumberFormat="1" applyFont="1" applyFill="0" applyBorder="1" applyAlignment="1" applyProtection="0">
      <alignment horizontal="right" vertical="bottom"/>
    </xf>
    <xf numFmtId="10" fontId="0" borderId="14" applyNumberFormat="1" applyFont="1" applyFill="0" applyBorder="1" applyAlignment="1" applyProtection="0">
      <alignment vertical="bottom"/>
    </xf>
    <xf numFmtId="9" fontId="0" fillId="3" borderId="52" applyNumberFormat="1" applyFont="1" applyFill="1" applyBorder="1" applyAlignment="1" applyProtection="0">
      <alignment vertical="bottom"/>
    </xf>
    <xf numFmtId="9" fontId="0" fillId="3" borderId="53" applyNumberFormat="1" applyFont="1" applyFill="1" applyBorder="1" applyAlignment="1" applyProtection="0">
      <alignment vertical="bottom"/>
    </xf>
    <xf numFmtId="10" fontId="3" fillId="4" borderId="54" applyNumberFormat="1" applyFont="1" applyFill="1" applyBorder="1" applyAlignment="1" applyProtection="0">
      <alignment horizontal="right" vertical="bottom"/>
    </xf>
    <xf numFmtId="10" fontId="0" borderId="54" applyNumberFormat="1" applyFont="1" applyFill="0" applyBorder="1" applyAlignment="1" applyProtection="0">
      <alignment horizontal="right" vertical="bottom"/>
    </xf>
    <xf numFmtId="10" fontId="0" borderId="55" applyNumberFormat="1" applyFont="1" applyFill="0" applyBorder="1" applyAlignment="1" applyProtection="0">
      <alignment horizontal="right" vertical="bottom"/>
    </xf>
    <xf numFmtId="10" fontId="0" borderId="23" applyNumberFormat="1" applyFont="1" applyFill="0" applyBorder="1" applyAlignment="1" applyProtection="0">
      <alignment vertical="bottom"/>
    </xf>
    <xf numFmtId="9" fontId="0" fillId="3" borderId="56" applyNumberFormat="1" applyFont="1" applyFill="1" applyBorder="1" applyAlignment="1" applyProtection="0">
      <alignment vertical="bottom"/>
    </xf>
    <xf numFmtId="9" fontId="0" fillId="3" borderId="57" applyNumberFormat="1" applyFont="1" applyFill="1" applyBorder="1" applyAlignment="1" applyProtection="0">
      <alignment vertical="bottom"/>
    </xf>
    <xf numFmtId="49" fontId="0" borderId="11" applyNumberFormat="1" applyFont="1" applyFill="0" applyBorder="1" applyAlignment="1" applyProtection="0">
      <alignment horizontal="center" vertical="bottom"/>
    </xf>
    <xf numFmtId="10" fontId="3" fillId="4" borderId="58" applyNumberFormat="1" applyFont="1" applyFill="1" applyBorder="1" applyAlignment="1" applyProtection="0">
      <alignment horizontal="right" vertical="bottom"/>
    </xf>
    <xf numFmtId="49" fontId="0" borderId="59" applyNumberFormat="1" applyFont="1" applyFill="0" applyBorder="1" applyAlignment="1" applyProtection="0">
      <alignment horizontal="center" vertical="bottom"/>
    </xf>
    <xf numFmtId="10" fontId="0" borderId="58" applyNumberFormat="1" applyFont="1" applyFill="0" applyBorder="1" applyAlignment="1" applyProtection="0">
      <alignment horizontal="right" vertical="bottom"/>
    </xf>
    <xf numFmtId="10" fontId="0" borderId="60" applyNumberFormat="1" applyFont="1" applyFill="0" applyBorder="1" applyAlignment="1" applyProtection="0">
      <alignment horizontal="right" vertical="bottom"/>
    </xf>
    <xf numFmtId="10" fontId="0" borderId="32" applyNumberFormat="1" applyFont="1" applyFill="0" applyBorder="1" applyAlignment="1" applyProtection="0">
      <alignment vertical="bottom"/>
    </xf>
    <xf numFmtId="0" fontId="0" applyNumberFormat="1" applyFont="1" applyFill="0" applyBorder="0" applyAlignment="1" applyProtection="0">
      <alignment vertical="bottom"/>
    </xf>
    <xf numFmtId="49" fontId="3" borderId="61" applyNumberFormat="1" applyFont="1" applyFill="0" applyBorder="1" applyAlignment="1" applyProtection="0">
      <alignment vertical="bottom"/>
    </xf>
    <xf numFmtId="49" fontId="0" borderId="61" applyNumberFormat="1" applyFont="1" applyFill="0" applyBorder="1" applyAlignment="1" applyProtection="0">
      <alignment vertical="bottom"/>
    </xf>
    <xf numFmtId="0" fontId="0" borderId="61" applyNumberFormat="0" applyFont="1" applyFill="0" applyBorder="1" applyAlignment="1" applyProtection="0">
      <alignment vertical="bottom"/>
    </xf>
  </cellXfs>
  <cellStyles count="1">
    <cellStyle name="Normal" xfId="0" builtinId="0"/>
  </cellStyles>
  <dxfs count="1">
    <dxf>
      <font>
        <color rgb="ffff0000"/>
      </font>
    </dxf>
  </dxfs>
  <tableStyles count="0"/>
  <colors>
    <indexedColors>
      <rgbColor rgb="ff000000"/>
      <rgbColor rgb="ffffffff"/>
      <rgbColor rgb="ffff0000"/>
      <rgbColor rgb="ff00ff00"/>
      <rgbColor rgb="ff0000ff"/>
      <rgbColor rgb="ffffff00"/>
      <rgbColor rgb="ffff00ff"/>
      <rgbColor rgb="ff00ffff"/>
      <rgbColor rgb="ff000000"/>
      <rgbColor rgb="ffdddddd"/>
      <rgbColor rgb="ffaaaaaa"/>
      <rgbColor rgb="ffffffff"/>
      <rgbColor rgb="ffa7a7a7"/>
      <rgbColor rgb="ffff0000"/>
      <rgbColor rgb="ffc0504d"/>
      <rgbColor rgb="ffa5a5a5"/>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s>

</file>

<file path=xl/drawings/drawing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file>

<file path=xl/theme/theme1.xml><?xml version="1.0" encoding="utf-8"?>
<a:theme xmlns:a="http://schemas.openxmlformats.org/drawingml/2006/main" xmlns:r="http://schemas.openxmlformats.org/officeDocument/2006/relationships" name="Office-Design">
  <a:themeElements>
    <a:clrScheme name="Office-Design">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Design">
      <a:majorFont>
        <a:latin typeface="Helvetica"/>
        <a:ea typeface="Helvetica"/>
        <a:cs typeface="Helvetica"/>
      </a:majorFont>
      <a:minorFont>
        <a:latin typeface="Helvetica"/>
        <a:ea typeface="Helvetica"/>
        <a:cs typeface="Helvetica"/>
      </a:minorFont>
    </a:fontScheme>
    <a:fmtScheme name="Office-Design">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0000" dir="540000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sx="100000" sy="100000" kx="0" ky="0" algn="b" rotWithShape="0" blurRad="38100" dist="23000" dir="5400000">
            <a:srgbClr val="000000">
              <a:alpha val="35000"/>
            </a:srgbClr>
          </a:outerShdw>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0000" dir="5400000">
            <a:srgbClr val="000000">
              <a:alpha val="38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1.xml.rels><?xml version="1.0" encoding="UTF-8"?>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s>

</file>

<file path=xl/worksheets/sheet1.xml><?xml version="1.0" encoding="utf-8"?>
<worksheet xmlns:r="http://schemas.openxmlformats.org/officeDocument/2006/relationships" xmlns="http://schemas.openxmlformats.org/spreadsheetml/2006/main">
  <dimension ref="A1:AB112"/>
  <sheetViews>
    <sheetView workbookViewId="0" showGridLines="0" defaultGridColor="1">
      <pane topLeftCell="A2" xSplit="0" ySplit="1" activePane="bottomLeft" state="frozen"/>
    </sheetView>
  </sheetViews>
  <sheetFormatPr defaultColWidth="10.8333" defaultRowHeight="13" customHeight="1" outlineLevelRow="0" outlineLevelCol="0"/>
  <cols>
    <col min="1" max="1" width="7.15625" style="1" customWidth="1"/>
    <col min="2" max="2" width="11.8516" style="1" customWidth="1"/>
    <col min="3" max="3" width="6.5" style="1" customWidth="1"/>
    <col min="4" max="4" width="4" style="1" customWidth="1"/>
    <col min="5" max="5" width="30.3281" style="1" customWidth="1"/>
    <col min="6" max="6" width="5.94531" style="1" customWidth="1"/>
    <col min="7" max="12" width="8" style="1" customWidth="1"/>
    <col min="13" max="13" width="7.75781" style="1" customWidth="1"/>
    <col min="14" max="19" width="8.57031" style="1" customWidth="1"/>
    <col min="20" max="25" width="7.5" style="1" customWidth="1"/>
    <col min="26" max="26" width="16.3516" style="123" customWidth="1"/>
    <col min="27" max="27" width="26.5625" style="123" customWidth="1"/>
    <col min="28" max="28" width="27.9922" style="123" customWidth="1"/>
    <col min="29" max="16384" width="10.8516" style="123" customWidth="1"/>
  </cols>
  <sheetData>
    <row r="1" ht="63" customHeight="1">
      <c r="A1" t="s" s="2">
        <v>0</v>
      </c>
      <c r="B1" t="s" s="3">
        <v>1</v>
      </c>
      <c r="C1" t="s" s="4">
        <v>2</v>
      </c>
      <c r="D1" t="s" s="4">
        <v>3</v>
      </c>
      <c r="E1" t="s" s="4">
        <v>4</v>
      </c>
      <c r="F1" t="s" s="4">
        <v>5</v>
      </c>
      <c r="G1" t="s" s="4">
        <v>6</v>
      </c>
      <c r="H1" t="s" s="4">
        <v>7</v>
      </c>
      <c r="I1" t="s" s="4">
        <v>8</v>
      </c>
      <c r="J1" t="s" s="4">
        <v>9</v>
      </c>
      <c r="K1" t="s" s="4">
        <v>10</v>
      </c>
      <c r="L1" t="s" s="4">
        <v>11</v>
      </c>
      <c r="M1" t="s" s="4">
        <v>12</v>
      </c>
      <c r="N1" t="s" s="5">
        <v>13</v>
      </c>
      <c r="O1" t="s" s="6">
        <v>14</v>
      </c>
      <c r="P1" t="s" s="6">
        <v>15</v>
      </c>
      <c r="Q1" t="s" s="6">
        <v>16</v>
      </c>
      <c r="R1" t="s" s="6">
        <v>17</v>
      </c>
      <c r="S1" t="s" s="7">
        <v>18</v>
      </c>
      <c r="T1" t="s" s="8">
        <v>19</v>
      </c>
      <c r="U1" t="s" s="8">
        <v>20</v>
      </c>
      <c r="V1" t="s" s="8">
        <v>21</v>
      </c>
      <c r="W1" t="s" s="9">
        <v>22</v>
      </c>
      <c r="X1" t="s" s="10">
        <v>23</v>
      </c>
      <c r="Y1" t="s" s="11">
        <v>24</v>
      </c>
    </row>
    <row r="2" ht="15" customHeight="1">
      <c r="A2" t="s" s="12">
        <v>25</v>
      </c>
      <c r="B2" t="s" s="13">
        <v>26</v>
      </c>
      <c r="C2" s="14"/>
      <c r="D2" s="15"/>
      <c r="E2" t="s" s="16">
        <v>27</v>
      </c>
      <c r="F2" t="s" s="17">
        <v>28</v>
      </c>
      <c r="G2" s="18">
        <v>0.23</v>
      </c>
      <c r="H2" s="18">
        <v>0.17</v>
      </c>
      <c r="I2" s="18">
        <v>0.15</v>
      </c>
      <c r="J2" s="18">
        <v>0.15</v>
      </c>
      <c r="K2" s="18">
        <v>0.15</v>
      </c>
      <c r="L2" s="18">
        <v>0.15</v>
      </c>
      <c r="M2" t="s" s="19">
        <v>29</v>
      </c>
      <c r="N2" s="20">
        <f>G2*6</f>
        <v>1.38</v>
      </c>
      <c r="O2" s="21">
        <f>H2*6</f>
        <v>1.02</v>
      </c>
      <c r="P2" s="21">
        <f>I2*6</f>
        <v>0.9</v>
      </c>
      <c r="Q2" s="21">
        <f>J2*6</f>
        <v>0.9</v>
      </c>
      <c r="R2" s="21">
        <f>K2*6</f>
        <v>0.9</v>
      </c>
      <c r="S2" s="22">
        <f>L2*6</f>
        <v>0.9</v>
      </c>
      <c r="T2" s="23">
        <f>N2/N$94</f>
        <v>0.0265184391455353</v>
      </c>
      <c r="U2" s="23">
        <f>O2/O$94</f>
        <v>0.0251092522084888</v>
      </c>
      <c r="V2" s="23">
        <f>P2/P$94</f>
        <v>0.0216878170695743</v>
      </c>
      <c r="W2" s="24">
        <f>Q2/$Q$94</f>
        <v>0.0224738607595689</v>
      </c>
      <c r="X2" s="25">
        <f>R2/$R$94</f>
        <v>0.0224850902437312</v>
      </c>
      <c r="Y2" s="26">
        <f>S2/$S$94</f>
        <v>0.0218593897644853</v>
      </c>
    </row>
    <row r="3" ht="15" customHeight="1">
      <c r="A3" s="27"/>
      <c r="B3" s="28"/>
      <c r="C3" s="28"/>
      <c r="D3" t="s" s="29">
        <v>30</v>
      </c>
      <c r="E3" t="s" s="30">
        <v>31</v>
      </c>
      <c r="F3" t="s" s="31">
        <v>32</v>
      </c>
      <c r="G3" s="32">
        <v>1.29</v>
      </c>
      <c r="H3" s="32">
        <v>0.99</v>
      </c>
      <c r="I3" s="32">
        <v>0.89</v>
      </c>
      <c r="J3" s="32">
        <v>0.89</v>
      </c>
      <c r="K3" s="32">
        <v>0.89</v>
      </c>
      <c r="L3" s="32">
        <v>0.89</v>
      </c>
      <c r="M3" s="28"/>
      <c r="N3" s="33">
        <f>G3/10*6</f>
        <v>0.774</v>
      </c>
      <c r="O3" s="34">
        <f>H3/10*6</f>
        <v>0.594</v>
      </c>
      <c r="P3" s="34">
        <f>I3/10*6</f>
        <v>0.534</v>
      </c>
      <c r="Q3" s="34">
        <f>J3/10*6</f>
        <v>0.534</v>
      </c>
      <c r="R3" s="34">
        <f>K3/10*6</f>
        <v>0.534</v>
      </c>
      <c r="S3" s="35">
        <f>L3/10*6</f>
        <v>0.534</v>
      </c>
      <c r="T3" s="36">
        <f>N3/N$95</f>
        <v>0.0205044277613351</v>
      </c>
      <c r="U3" s="36">
        <f>O3/O$95</f>
        <v>0.0191687104685685</v>
      </c>
      <c r="V3" s="36">
        <f>P3/P$95</f>
        <v>0.01739120994838</v>
      </c>
      <c r="W3" s="37">
        <f>Q3/$Q$95</f>
        <v>0.0178347778167426</v>
      </c>
      <c r="X3" s="38">
        <f>R3/$R$95</f>
        <v>0.0179486748567299</v>
      </c>
      <c r="Y3" s="39">
        <f>S3/$S$95</f>
        <v>0.0175533750801243</v>
      </c>
    </row>
    <row r="4" ht="15" customHeight="1">
      <c r="A4" s="27"/>
      <c r="B4" s="28"/>
      <c r="C4" s="40"/>
      <c r="D4" s="41"/>
      <c r="E4" t="s" s="31">
        <v>33</v>
      </c>
      <c r="F4" t="s" s="31">
        <v>28</v>
      </c>
      <c r="G4" s="42">
        <v>0.42</v>
      </c>
      <c r="H4" s="42">
        <v>0.38</v>
      </c>
      <c r="I4" s="42">
        <v>0.36</v>
      </c>
      <c r="J4" s="42">
        <v>0.36</v>
      </c>
      <c r="K4" s="42">
        <v>0.36</v>
      </c>
      <c r="L4" s="42">
        <v>0.36</v>
      </c>
      <c r="M4" s="28"/>
      <c r="N4" s="43">
        <f>G4*6</f>
        <v>2.52</v>
      </c>
      <c r="O4" s="44">
        <f>H4*6</f>
        <v>2.28</v>
      </c>
      <c r="P4" s="44">
        <f>I4*6</f>
        <v>2.16</v>
      </c>
      <c r="Q4" s="44">
        <f>J4*6</f>
        <v>2.16</v>
      </c>
      <c r="R4" s="44">
        <f>K4*6</f>
        <v>2.16</v>
      </c>
      <c r="S4" s="45">
        <f>L4*6</f>
        <v>2.16</v>
      </c>
      <c r="T4" s="36">
        <f>N4/N$96</f>
        <v>0.0434361686541395</v>
      </c>
      <c r="U4" s="36">
        <f>O4/O$96</f>
        <v>0.0457422584236977</v>
      </c>
      <c r="V4" s="36">
        <f>P4/P$96</f>
        <v>0.0435011200256807</v>
      </c>
      <c r="W4" s="37">
        <f>Q4/$Q$96</f>
        <v>0.0441120910016099</v>
      </c>
      <c r="X4" s="38">
        <f>R4/$R$96</f>
        <v>0.044694432853167</v>
      </c>
      <c r="Y4" s="39">
        <f>S4/$S$96</f>
        <v>0.0432061208671228</v>
      </c>
    </row>
    <row r="5" ht="15" customHeight="1">
      <c r="A5" s="27"/>
      <c r="B5" s="28"/>
      <c r="C5" s="28"/>
      <c r="D5" t="s" s="29">
        <v>30</v>
      </c>
      <c r="E5" t="s" s="31">
        <v>34</v>
      </c>
      <c r="F5" t="s" s="31">
        <v>28</v>
      </c>
      <c r="G5" s="42">
        <v>0.42</v>
      </c>
      <c r="H5" s="42">
        <v>0.38</v>
      </c>
      <c r="I5" s="42">
        <v>0.37</v>
      </c>
      <c r="J5" s="42">
        <v>0.37</v>
      </c>
      <c r="K5" s="42">
        <v>0.37</v>
      </c>
      <c r="L5" s="42">
        <v>0.36</v>
      </c>
      <c r="M5" s="28"/>
      <c r="N5" s="43">
        <f>G5*6</f>
        <v>2.52</v>
      </c>
      <c r="O5" s="44">
        <f>H5*6</f>
        <v>2.28</v>
      </c>
      <c r="P5" s="44">
        <f>I5*6</f>
        <v>2.22</v>
      </c>
      <c r="Q5" s="44">
        <f>J5*6</f>
        <v>2.22</v>
      </c>
      <c r="R5" s="44">
        <f>K5*6</f>
        <v>2.22</v>
      </c>
      <c r="S5" s="45">
        <f>L5*6</f>
        <v>2.16</v>
      </c>
      <c r="T5" s="36">
        <f>N5/N$97</f>
        <v>0.0528086002577563</v>
      </c>
      <c r="U5" s="36">
        <f>O5/O$97</f>
        <v>0.0569579934798086</v>
      </c>
      <c r="V5" s="36">
        <f>P5/P$97</f>
        <v>0.0537666961333995</v>
      </c>
      <c r="W5" s="37">
        <f>Q5/$Q$97</f>
        <v>0.0542926668215557</v>
      </c>
      <c r="X5" s="38">
        <f>R5/$R$97</f>
        <v>0.0550056368389103</v>
      </c>
      <c r="Y5" s="39">
        <f>S5/$S$97</f>
        <v>0.0535189980054262</v>
      </c>
    </row>
    <row r="6" ht="15" customHeight="1">
      <c r="A6" t="s" s="46">
        <v>35</v>
      </c>
      <c r="B6" t="s" s="47">
        <v>36</v>
      </c>
      <c r="C6" s="40"/>
      <c r="D6" s="41"/>
      <c r="E6" t="s" s="30">
        <v>37</v>
      </c>
      <c r="F6" t="s" s="30">
        <v>38</v>
      </c>
      <c r="G6" s="32">
        <v>2.55</v>
      </c>
      <c r="H6" s="32">
        <v>2.38</v>
      </c>
      <c r="I6" s="32">
        <v>2.38</v>
      </c>
      <c r="J6" s="32">
        <v>2.38</v>
      </c>
      <c r="K6" s="32">
        <v>2.38</v>
      </c>
      <c r="L6" s="32">
        <v>2.38</v>
      </c>
      <c r="M6" t="s" s="48">
        <v>39</v>
      </c>
      <c r="N6" s="33">
        <f>G6/4</f>
        <v>0.6375</v>
      </c>
      <c r="O6" s="34">
        <f>H6/4</f>
        <v>0.595</v>
      </c>
      <c r="P6" s="34">
        <f>I6/4</f>
        <v>0.595</v>
      </c>
      <c r="Q6" s="34">
        <f>J6/4</f>
        <v>0.595</v>
      </c>
      <c r="R6" s="34">
        <f>K6/4</f>
        <v>0.595</v>
      </c>
      <c r="S6" s="35">
        <f>L6/4</f>
        <v>0.595</v>
      </c>
      <c r="T6" s="36">
        <f>N6/N$94</f>
        <v>0.0122503659096223</v>
      </c>
      <c r="U6" s="36">
        <f>O6/O$94</f>
        <v>0.0146470637882852</v>
      </c>
      <c r="V6" s="36">
        <f>P6/P$94</f>
        <v>0.0143380568404408</v>
      </c>
      <c r="W6" s="37">
        <f>Q6/$Q$94</f>
        <v>0.014857719057715</v>
      </c>
      <c r="X6" s="38">
        <f>R6/$R$94</f>
        <v>0.0148651429944668</v>
      </c>
      <c r="Y6" s="39">
        <f>S6/$S$94</f>
        <v>0.0144514854554097</v>
      </c>
    </row>
    <row r="7" ht="15" customHeight="1">
      <c r="A7" s="27"/>
      <c r="B7" s="28"/>
      <c r="C7" s="28"/>
      <c r="D7" t="s" s="29">
        <v>30</v>
      </c>
      <c r="E7" t="s" s="30">
        <v>40</v>
      </c>
      <c r="F7" t="s" s="30">
        <v>38</v>
      </c>
      <c r="G7" s="32">
        <v>1.19</v>
      </c>
      <c r="H7" s="32">
        <v>0.79</v>
      </c>
      <c r="I7" s="32">
        <v>0.89</v>
      </c>
      <c r="J7" s="32">
        <v>0.89</v>
      </c>
      <c r="K7" s="32">
        <v>0.79</v>
      </c>
      <c r="L7" s="32">
        <v>0.79</v>
      </c>
      <c r="M7" s="28"/>
      <c r="N7" s="33">
        <f>G7/4</f>
        <v>0.2975</v>
      </c>
      <c r="O7" s="34">
        <f>H7/4</f>
        <v>0.1975</v>
      </c>
      <c r="P7" s="34">
        <f>I7/4</f>
        <v>0.2225</v>
      </c>
      <c r="Q7" s="34">
        <f>J7/4</f>
        <v>0.2225</v>
      </c>
      <c r="R7" s="34">
        <f>K7/4</f>
        <v>0.1975</v>
      </c>
      <c r="S7" s="35">
        <f>L7/4</f>
        <v>0.1975</v>
      </c>
      <c r="T7" s="36">
        <f>N7/N$95</f>
        <v>0.007881223848833571</v>
      </c>
      <c r="U7" s="36">
        <f>O7/O$95</f>
        <v>0.0063734348780173</v>
      </c>
      <c r="V7" s="36">
        <f>P7/P$95</f>
        <v>0.00724633747849167</v>
      </c>
      <c r="W7" s="37">
        <f>Q7/$Q$95</f>
        <v>0.00743115742364277</v>
      </c>
      <c r="X7" s="38">
        <f>R7/$R$95</f>
        <v>0.00663832075693663</v>
      </c>
      <c r="Y7" s="39">
        <f>S7/$S$95</f>
        <v>0.00649211906053285</v>
      </c>
    </row>
    <row r="8" ht="15" customHeight="1">
      <c r="A8" s="27"/>
      <c r="B8" s="28"/>
      <c r="C8" s="40"/>
      <c r="D8" s="40"/>
      <c r="E8" t="s" s="30">
        <v>41</v>
      </c>
      <c r="F8" t="s" s="30">
        <v>38</v>
      </c>
      <c r="G8" s="49">
        <v>3.99</v>
      </c>
      <c r="H8" s="49">
        <v>3.49</v>
      </c>
      <c r="I8" s="49">
        <v>3.59</v>
      </c>
      <c r="J8" s="49">
        <v>3.59</v>
      </c>
      <c r="K8" s="49">
        <v>3.59</v>
      </c>
      <c r="L8" s="49">
        <v>3.59</v>
      </c>
      <c r="M8" s="28"/>
      <c r="N8" s="43">
        <f>G8/4</f>
        <v>0.9975000000000001</v>
      </c>
      <c r="O8" s="44">
        <f>H8/4</f>
        <v>0.8725000000000001</v>
      </c>
      <c r="P8" s="44">
        <f>I8/4</f>
        <v>0.8975</v>
      </c>
      <c r="Q8" s="44">
        <f>J8/4</f>
        <v>0.8975</v>
      </c>
      <c r="R8" s="44">
        <f>K8/4</f>
        <v>0.8975</v>
      </c>
      <c r="S8" s="45">
        <f>L8/4</f>
        <v>0.8975</v>
      </c>
      <c r="T8" s="36">
        <f>N8/N$96</f>
        <v>0.0171934834255969</v>
      </c>
      <c r="U8" s="36">
        <f>O8/O$96</f>
        <v>0.0175044388046826</v>
      </c>
      <c r="V8" s="36">
        <f>P8/P$96</f>
        <v>0.0180751181588187</v>
      </c>
      <c r="W8" s="37">
        <f>Q8/$Q$96</f>
        <v>0.018328982256456</v>
      </c>
      <c r="X8" s="38">
        <f>R8/$R$96</f>
        <v>0.0185709506878321</v>
      </c>
      <c r="Y8" s="39">
        <f>S8/$S$96</f>
        <v>0.0179525432769642</v>
      </c>
    </row>
    <row r="9" ht="15" customHeight="1">
      <c r="A9" s="27"/>
      <c r="B9" s="28"/>
      <c r="C9" s="28"/>
      <c r="D9" t="s" s="29">
        <v>30</v>
      </c>
      <c r="E9" t="s" s="31">
        <v>42</v>
      </c>
      <c r="F9" t="s" s="30">
        <v>43</v>
      </c>
      <c r="G9" s="42">
        <v>1.99</v>
      </c>
      <c r="H9" s="42">
        <v>1.49</v>
      </c>
      <c r="I9" s="42">
        <v>1.49</v>
      </c>
      <c r="J9" s="42">
        <v>1.49</v>
      </c>
      <c r="K9" s="50">
        <v>1.49</v>
      </c>
      <c r="L9" s="50">
        <v>1.49</v>
      </c>
      <c r="M9" s="28"/>
      <c r="N9" s="43">
        <f>G9/2</f>
        <v>0.995</v>
      </c>
      <c r="O9" s="44">
        <f>H9/2</f>
        <v>0.745</v>
      </c>
      <c r="P9" s="44">
        <f>I9/2</f>
        <v>0.745</v>
      </c>
      <c r="Q9" s="44">
        <f>J9/2</f>
        <v>0.745</v>
      </c>
      <c r="R9" s="44">
        <f>K9/2</f>
        <v>0.745</v>
      </c>
      <c r="S9" s="45">
        <f>L9/2</f>
        <v>0.745</v>
      </c>
      <c r="T9" s="36">
        <f>N9/N$97</f>
        <v>0.0208510147843125</v>
      </c>
      <c r="U9" s="36">
        <f>O9/O$97</f>
        <v>0.0186112741852883</v>
      </c>
      <c r="V9" s="36">
        <f>P9/P$97</f>
        <v>0.0180433282069291</v>
      </c>
      <c r="W9" s="37">
        <f>Q9/$Q$97</f>
        <v>0.0182198363883148</v>
      </c>
      <c r="X9" s="38">
        <f>R9/$R$97</f>
        <v>0.0184590988490938</v>
      </c>
      <c r="Y9" s="39">
        <f>S9/$S$97</f>
        <v>0.0184590988490938</v>
      </c>
    </row>
    <row r="10" ht="15" customHeight="1">
      <c r="A10" t="s" s="46">
        <v>44</v>
      </c>
      <c r="B10" t="s" s="47">
        <v>45</v>
      </c>
      <c r="C10" s="40"/>
      <c r="D10" s="41"/>
      <c r="E10" t="s" s="31">
        <v>46</v>
      </c>
      <c r="F10" t="s" s="31">
        <v>43</v>
      </c>
      <c r="G10" s="42">
        <v>6.99</v>
      </c>
      <c r="H10" s="42">
        <v>4.99</v>
      </c>
      <c r="I10" s="42">
        <v>4.99</v>
      </c>
      <c r="J10" s="42">
        <v>4.99</v>
      </c>
      <c r="K10" s="42">
        <v>4.99</v>
      </c>
      <c r="L10" s="42">
        <v>5.59</v>
      </c>
      <c r="M10" t="s" s="48">
        <v>39</v>
      </c>
      <c r="N10" s="43">
        <f>G10/2</f>
        <v>3.495</v>
      </c>
      <c r="O10" s="44">
        <f>H10/2</f>
        <v>2.495</v>
      </c>
      <c r="P10" s="44">
        <f>I10/2</f>
        <v>2.495</v>
      </c>
      <c r="Q10" s="44">
        <f>J10/2</f>
        <v>2.495</v>
      </c>
      <c r="R10" s="44">
        <f>K10/2</f>
        <v>2.495</v>
      </c>
      <c r="S10" s="45">
        <f>L10/2</f>
        <v>2.795</v>
      </c>
      <c r="T10" s="36">
        <f>N10/N$94</f>
        <v>0.06716082957510559</v>
      </c>
      <c r="U10" s="36">
        <f>O10/O$94</f>
        <v>0.0614192002550781</v>
      </c>
      <c r="V10" s="36">
        <f>P10/P$94</f>
        <v>0.0601234484317642</v>
      </c>
      <c r="W10" s="37">
        <f>Q10/$Q$94</f>
        <v>0.062302536216805</v>
      </c>
      <c r="X10" s="38">
        <f>R10/$R$94</f>
        <v>0.0623336668423438</v>
      </c>
      <c r="Y10" s="39">
        <f>S10/$S$94</f>
        <v>0.0678855493241516</v>
      </c>
    </row>
    <row r="11" ht="15" customHeight="1">
      <c r="A11" s="27"/>
      <c r="B11" s="28"/>
      <c r="C11" s="28"/>
      <c r="D11" t="s" s="29">
        <v>30</v>
      </c>
      <c r="E11" t="s" s="31">
        <v>47</v>
      </c>
      <c r="F11" t="s" s="31">
        <v>43</v>
      </c>
      <c r="G11" s="42">
        <v>4.49</v>
      </c>
      <c r="H11" s="42">
        <v>3.49</v>
      </c>
      <c r="I11" s="42">
        <v>3.29</v>
      </c>
      <c r="J11" s="42">
        <v>3.29</v>
      </c>
      <c r="K11" s="42">
        <v>2.99</v>
      </c>
      <c r="L11" s="42">
        <v>2.99</v>
      </c>
      <c r="M11" s="28"/>
      <c r="N11" s="43">
        <f>G11/2</f>
        <v>2.245</v>
      </c>
      <c r="O11" s="44">
        <f>H11/2</f>
        <v>1.745</v>
      </c>
      <c r="P11" s="44">
        <f>I11/2</f>
        <v>1.645</v>
      </c>
      <c r="Q11" s="44">
        <f>J11/2</f>
        <v>1.645</v>
      </c>
      <c r="R11" s="44">
        <f>K11/2</f>
        <v>1.495</v>
      </c>
      <c r="S11" s="45">
        <f>L11/2</f>
        <v>1.495</v>
      </c>
      <c r="T11" s="36">
        <f>N11/N$95</f>
        <v>0.059473437111366</v>
      </c>
      <c r="U11" s="36">
        <f>O11/O$95</f>
        <v>0.056312120820963</v>
      </c>
      <c r="V11" s="36">
        <f>P11/P$95</f>
        <v>0.0535740456275002</v>
      </c>
      <c r="W11" s="37">
        <f>Q11/$Q$95</f>
        <v>0.05494046724446</v>
      </c>
      <c r="X11" s="38">
        <f>R11/$R$95</f>
        <v>0.0502495672487101</v>
      </c>
      <c r="Y11" s="39">
        <f>S11/$S$95</f>
        <v>0.0491428759265651</v>
      </c>
    </row>
    <row r="12" ht="15" customHeight="1">
      <c r="A12" s="27"/>
      <c r="B12" s="28"/>
      <c r="C12" s="40"/>
      <c r="D12" s="41"/>
      <c r="E12" t="s" s="31">
        <v>48</v>
      </c>
      <c r="F12" t="s" s="31">
        <v>49</v>
      </c>
      <c r="G12" s="42">
        <v>5.19</v>
      </c>
      <c r="H12" s="42">
        <v>3.99</v>
      </c>
      <c r="I12" s="42">
        <f>3.99/330*300</f>
        <v>3.62727272727273</v>
      </c>
      <c r="J12" s="42">
        <f>3.99/380*300</f>
        <v>3.15</v>
      </c>
      <c r="K12" s="42">
        <f>4.2/400*300</f>
        <v>3.15</v>
      </c>
      <c r="L12" s="42">
        <f>3.99/400*300</f>
        <v>2.9925</v>
      </c>
      <c r="M12" s="28"/>
      <c r="N12" s="43">
        <f>G12/300*250</f>
        <v>4.325</v>
      </c>
      <c r="O12" s="44">
        <f>H12/300*250</f>
        <v>3.325</v>
      </c>
      <c r="P12" s="44">
        <f>I12/300*250</f>
        <v>3.02272727272728</v>
      </c>
      <c r="Q12" s="44">
        <f>J12/300*250</f>
        <v>2.625</v>
      </c>
      <c r="R12" s="44">
        <f>K12/300*250</f>
        <v>2.625</v>
      </c>
      <c r="S12" s="45">
        <f>L12/300*250</f>
        <v>2.49375</v>
      </c>
      <c r="T12" s="36">
        <f>N12/N$96</f>
        <v>0.07454818628140999</v>
      </c>
      <c r="U12" s="36">
        <f>O12/O$96</f>
        <v>0.0667074602012258</v>
      </c>
      <c r="V12" s="36">
        <f>P12/P$96</f>
        <v>0.0608759360628741</v>
      </c>
      <c r="W12" s="37">
        <f>Q12/$Q$96</f>
        <v>0.0536084439255676</v>
      </c>
      <c r="X12" s="38">
        <f>R12/$R$96</f>
        <v>0.0543161510368349</v>
      </c>
      <c r="Y12" s="39">
        <f>S12/$S$96</f>
        <v>0.0498820666261053</v>
      </c>
    </row>
    <row r="13" ht="15" customHeight="1">
      <c r="A13" s="27"/>
      <c r="B13" s="28"/>
      <c r="C13" s="28"/>
      <c r="D13" t="s" s="29">
        <v>30</v>
      </c>
      <c r="E13" t="s" s="31">
        <v>50</v>
      </c>
      <c r="F13" t="s" s="31">
        <v>43</v>
      </c>
      <c r="G13" s="42">
        <v>5.49</v>
      </c>
      <c r="H13" s="42">
        <v>3.99</v>
      </c>
      <c r="I13" s="42">
        <v>3.99</v>
      </c>
      <c r="J13" s="42">
        <v>3.99</v>
      </c>
      <c r="K13" s="42">
        <v>3.49</v>
      </c>
      <c r="L13" s="42">
        <v>3.49</v>
      </c>
      <c r="M13" s="28"/>
      <c r="N13" s="43">
        <f>G13/2</f>
        <v>2.745</v>
      </c>
      <c r="O13" s="44">
        <f>H13/2</f>
        <v>1.995</v>
      </c>
      <c r="P13" s="44">
        <f>I13/2</f>
        <v>1.995</v>
      </c>
      <c r="Q13" s="44">
        <f>J13/2</f>
        <v>1.995</v>
      </c>
      <c r="R13" s="44">
        <f>K13/2</f>
        <v>1.745</v>
      </c>
      <c r="S13" s="45">
        <f>L13/2</f>
        <v>1.745</v>
      </c>
      <c r="T13" s="36">
        <f>N13/N$97</f>
        <v>0.0575236538521988</v>
      </c>
      <c r="U13" s="36">
        <f>O13/O$97</f>
        <v>0.0498382442948326</v>
      </c>
      <c r="V13" s="36">
        <f>P13/P$97</f>
        <v>0.048317368822582</v>
      </c>
      <c r="W13" s="37">
        <f>Q13/$Q$97</f>
        <v>0.0487900316707223</v>
      </c>
      <c r="X13" s="38">
        <f>R13/$R$97</f>
        <v>0.0432364127404948</v>
      </c>
      <c r="Y13" s="39">
        <f>S13/$S$97</f>
        <v>0.0432364127404948</v>
      </c>
    </row>
    <row r="14" ht="15" customHeight="1">
      <c r="A14" t="s" s="46">
        <v>25</v>
      </c>
      <c r="B14" t="s" s="47">
        <v>51</v>
      </c>
      <c r="C14" s="40"/>
      <c r="D14" s="41"/>
      <c r="E14" t="s" s="30">
        <v>52</v>
      </c>
      <c r="F14" t="s" s="30">
        <v>43</v>
      </c>
      <c r="G14" s="51">
        <v>2.99</v>
      </c>
      <c r="H14" s="51">
        <v>2.59</v>
      </c>
      <c r="I14" s="51">
        <v>2.69</v>
      </c>
      <c r="J14" s="51">
        <v>2.39</v>
      </c>
      <c r="K14" s="51">
        <v>2.39</v>
      </c>
      <c r="L14" s="51">
        <v>2.39</v>
      </c>
      <c r="M14" t="s" s="48">
        <v>38</v>
      </c>
      <c r="N14" s="33">
        <f>G14*2</f>
        <v>5.98</v>
      </c>
      <c r="O14" s="34">
        <f>H14*2</f>
        <v>5.18</v>
      </c>
      <c r="P14" s="34">
        <f>I14*2</f>
        <v>5.38</v>
      </c>
      <c r="Q14" s="34">
        <f>J14*2</f>
        <v>4.78</v>
      </c>
      <c r="R14" s="34">
        <f>K14*2</f>
        <v>4.78</v>
      </c>
      <c r="S14" s="35">
        <f>L14*2</f>
        <v>4.78</v>
      </c>
      <c r="T14" s="36">
        <f>N14/N$94</f>
        <v>0.114913236297319</v>
      </c>
      <c r="U14" s="36">
        <f>O14/O$94</f>
        <v>0.127515614156836</v>
      </c>
      <c r="V14" s="36">
        <f>P14/P$94</f>
        <v>0.129644950927011</v>
      </c>
      <c r="W14" s="37">
        <f>Q14/$Q$94</f>
        <v>0.119361171589711</v>
      </c>
      <c r="X14" s="38">
        <f>R14/$R$94</f>
        <v>0.119420812627817</v>
      </c>
      <c r="Y14" s="39">
        <f>S14/$S$94</f>
        <v>0.116097647860266</v>
      </c>
    </row>
    <row r="15" ht="15" customHeight="1">
      <c r="A15" s="27"/>
      <c r="B15" s="28"/>
      <c r="C15" s="28"/>
      <c r="D15" t="s" s="29">
        <v>30</v>
      </c>
      <c r="E15" t="s" s="30">
        <v>53</v>
      </c>
      <c r="F15" t="s" s="30">
        <v>38</v>
      </c>
      <c r="G15" s="32">
        <v>1.69</v>
      </c>
      <c r="H15" s="32">
        <v>1.49</v>
      </c>
      <c r="I15" s="32">
        <v>1.99</v>
      </c>
      <c r="J15" s="32">
        <v>1.49</v>
      </c>
      <c r="K15" s="32">
        <v>1.49</v>
      </c>
      <c r="L15" s="32">
        <v>1.49</v>
      </c>
      <c r="M15" s="28"/>
      <c r="N15" s="33">
        <f>G15*1</f>
        <v>1.69</v>
      </c>
      <c r="O15" s="34">
        <f>H15*1</f>
        <v>1.49</v>
      </c>
      <c r="P15" s="34">
        <f>I15*1</f>
        <v>1.99</v>
      </c>
      <c r="Q15" s="34">
        <f>J15*1</f>
        <v>1.49</v>
      </c>
      <c r="R15" s="34">
        <f>K15*1</f>
        <v>1.49</v>
      </c>
      <c r="S15" s="35">
        <f>L15*1</f>
        <v>1.49</v>
      </c>
      <c r="T15" s="36">
        <f>N15/N$95</f>
        <v>0.0447706497631218</v>
      </c>
      <c r="U15" s="36">
        <f>O15/O$95</f>
        <v>0.0480831289531432</v>
      </c>
      <c r="V15" s="36">
        <f>P15/P$95</f>
        <v>0.06480993969527379</v>
      </c>
      <c r="W15" s="37">
        <f>Q15/$Q$95</f>
        <v>0.0497637058931583</v>
      </c>
      <c r="X15" s="38">
        <f>R15/$R$95</f>
        <v>0.05008150849537</v>
      </c>
      <c r="Y15" s="39">
        <f>S15/$S$95</f>
        <v>0.0489785184819946</v>
      </c>
    </row>
    <row r="16" ht="15" customHeight="1">
      <c r="A16" s="27"/>
      <c r="B16" s="28"/>
      <c r="C16" s="40"/>
      <c r="D16" s="41"/>
      <c r="E16" t="s" s="31">
        <v>54</v>
      </c>
      <c r="F16" t="s" s="31">
        <v>38</v>
      </c>
      <c r="G16" s="42">
        <v>4.29</v>
      </c>
      <c r="H16" s="42">
        <v>3.99</v>
      </c>
      <c r="I16" s="42">
        <v>3.59</v>
      </c>
      <c r="J16" s="42">
        <v>3.59</v>
      </c>
      <c r="K16" s="42">
        <v>3.59</v>
      </c>
      <c r="L16" s="42">
        <v>3.59</v>
      </c>
      <c r="M16" s="28"/>
      <c r="N16" s="43">
        <f>G16*1</f>
        <v>4.29</v>
      </c>
      <c r="O16" s="44">
        <f>H16*1</f>
        <v>3.99</v>
      </c>
      <c r="P16" s="44">
        <f>I16*1</f>
        <v>3.59</v>
      </c>
      <c r="Q16" s="44">
        <f>J16*1</f>
        <v>3.59</v>
      </c>
      <c r="R16" s="44">
        <f>K16*1</f>
        <v>3.59</v>
      </c>
      <c r="S16" s="45">
        <f>L16*1</f>
        <v>3.59</v>
      </c>
      <c r="T16" s="36">
        <f>N16/N$96</f>
        <v>0.0739449061612136</v>
      </c>
      <c r="U16" s="36">
        <f>O16/O$96</f>
        <v>0.080048952241471</v>
      </c>
      <c r="V16" s="36">
        <f>P16/P$96</f>
        <v>0.07230047263527491</v>
      </c>
      <c r="W16" s="37">
        <f>Q16/$Q$96</f>
        <v>0.0733159290258239</v>
      </c>
      <c r="X16" s="38">
        <f>R16/$R$96</f>
        <v>0.0742838027513285</v>
      </c>
      <c r="Y16" s="39">
        <f>S16/$S$96</f>
        <v>0.0718101731078569</v>
      </c>
    </row>
    <row r="17" ht="15" customHeight="1">
      <c r="A17" s="27"/>
      <c r="B17" s="28"/>
      <c r="C17" s="28"/>
      <c r="D17" t="s" s="29">
        <v>30</v>
      </c>
      <c r="E17" t="s" s="31">
        <v>55</v>
      </c>
      <c r="F17" t="s" s="31">
        <v>38</v>
      </c>
      <c r="G17" s="42">
        <v>3.45</v>
      </c>
      <c r="H17" s="42">
        <v>3.25</v>
      </c>
      <c r="I17" s="42">
        <v>3.1</v>
      </c>
      <c r="J17" s="42">
        <v>3.1</v>
      </c>
      <c r="K17" s="42">
        <v>3.1</v>
      </c>
      <c r="L17" s="42">
        <v>2.99</v>
      </c>
      <c r="M17" s="28"/>
      <c r="N17" s="43">
        <f>G17*1</f>
        <v>3.45</v>
      </c>
      <c r="O17" s="44">
        <f>H17*1</f>
        <v>3.25</v>
      </c>
      <c r="P17" s="44">
        <f>I17*1</f>
        <v>3.1</v>
      </c>
      <c r="Q17" s="44">
        <f>J17*1</f>
        <v>3.1</v>
      </c>
      <c r="R17" s="44">
        <f>K17*1</f>
        <v>3.1</v>
      </c>
      <c r="S17" s="45">
        <f>L17*1</f>
        <v>2.99</v>
      </c>
      <c r="T17" s="36">
        <f>N17/N$97</f>
        <v>0.0722974884481187</v>
      </c>
      <c r="U17" s="36">
        <f>O17/O$97</f>
        <v>0.0811901222848149</v>
      </c>
      <c r="V17" s="36">
        <f>P17/P$97</f>
        <v>0.0750796207268192</v>
      </c>
      <c r="W17" s="37">
        <f>Q17/$Q$97</f>
        <v>0.0758140843003705</v>
      </c>
      <c r="X17" s="38">
        <f>R17/$R$97</f>
        <v>0.0768096730633432</v>
      </c>
      <c r="Y17" s="39">
        <f>S17/$S$97</f>
        <v>0.0740841685352891</v>
      </c>
    </row>
    <row r="18" ht="15" customHeight="1">
      <c r="A18" t="s" s="46">
        <v>56</v>
      </c>
      <c r="B18" t="s" s="47">
        <v>57</v>
      </c>
      <c r="C18" s="40"/>
      <c r="D18" s="41"/>
      <c r="E18" t="s" s="30">
        <v>58</v>
      </c>
      <c r="F18" t="s" s="30">
        <v>59</v>
      </c>
      <c r="G18" s="32">
        <v>1.69</v>
      </c>
      <c r="H18" s="32">
        <v>1.29</v>
      </c>
      <c r="I18" s="32">
        <v>1.35</v>
      </c>
      <c r="J18" s="32">
        <v>1.29</v>
      </c>
      <c r="K18" s="32">
        <v>1.29</v>
      </c>
      <c r="L18" s="32">
        <v>1.29</v>
      </c>
      <c r="M18" t="s" s="48">
        <v>59</v>
      </c>
      <c r="N18" s="33">
        <f>G18</f>
        <v>1.69</v>
      </c>
      <c r="O18" s="34">
        <f>H18</f>
        <v>1.29</v>
      </c>
      <c r="P18" s="34">
        <f>I18</f>
        <v>1.35</v>
      </c>
      <c r="Q18" s="34">
        <f>J18</f>
        <v>1.29</v>
      </c>
      <c r="R18" s="34">
        <f>K18</f>
        <v>1.29</v>
      </c>
      <c r="S18" s="35">
        <f>L18</f>
        <v>1.29</v>
      </c>
      <c r="T18" s="36">
        <f>N18/N$94</f>
        <v>0.0324754798231555</v>
      </c>
      <c r="U18" s="36">
        <f>O18/O$94</f>
        <v>0.0317558189695594</v>
      </c>
      <c r="V18" s="36">
        <f>P18/P$94</f>
        <v>0.0325317256043614</v>
      </c>
      <c r="W18" s="37">
        <f>Q18/$Q$94</f>
        <v>0.0322125337553821</v>
      </c>
      <c r="X18" s="38">
        <f>R18/$R$94</f>
        <v>0.0322286293493481</v>
      </c>
      <c r="Y18" s="39">
        <f>S18/$S$94</f>
        <v>0.0313317919957623</v>
      </c>
    </row>
    <row r="19" ht="15" customHeight="1">
      <c r="A19" s="27"/>
      <c r="B19" s="28"/>
      <c r="C19" s="28"/>
      <c r="D19" t="s" s="29">
        <v>30</v>
      </c>
      <c r="E19" t="s" s="30">
        <v>60</v>
      </c>
      <c r="F19" t="s" s="30">
        <v>59</v>
      </c>
      <c r="G19" s="32">
        <v>1.39</v>
      </c>
      <c r="H19" s="32">
        <v>1.05</v>
      </c>
      <c r="I19" s="32">
        <v>1.05</v>
      </c>
      <c r="J19" s="32">
        <v>0.99</v>
      </c>
      <c r="K19" s="32">
        <v>0.99</v>
      </c>
      <c r="L19" s="32">
        <v>0.99</v>
      </c>
      <c r="M19" s="28"/>
      <c r="N19" s="33">
        <f>G19</f>
        <v>1.39</v>
      </c>
      <c r="O19" s="34">
        <f>H19</f>
        <v>1.05</v>
      </c>
      <c r="P19" s="34">
        <f>I19</f>
        <v>1.05</v>
      </c>
      <c r="Q19" s="34">
        <f>J19</f>
        <v>0.99</v>
      </c>
      <c r="R19" s="34">
        <f>K19</f>
        <v>0.99</v>
      </c>
      <c r="S19" s="35">
        <f>L19</f>
        <v>0.99</v>
      </c>
      <c r="T19" s="36">
        <f>N19/N$95</f>
        <v>0.0368231971424493</v>
      </c>
      <c r="U19" s="36">
        <f>O19/O$95</f>
        <v>0.0338840841616109</v>
      </c>
      <c r="V19" s="36">
        <f>P19/P$95</f>
        <v>0.0341961993367023</v>
      </c>
      <c r="W19" s="37">
        <f>Q19/$Q$95</f>
        <v>0.033064475727669</v>
      </c>
      <c r="X19" s="38">
        <f>R19/$R$95</f>
        <v>0.0332756331613532</v>
      </c>
      <c r="Y19" s="39">
        <f>S19/$S$95</f>
        <v>0.0325427740249495</v>
      </c>
    </row>
    <row r="20" ht="15" customHeight="1">
      <c r="A20" s="27"/>
      <c r="B20" s="28"/>
      <c r="C20" s="40"/>
      <c r="D20" s="41"/>
      <c r="E20" t="s" s="31">
        <v>61</v>
      </c>
      <c r="F20" t="s" s="31">
        <v>59</v>
      </c>
      <c r="G20" s="42">
        <v>1.69</v>
      </c>
      <c r="H20" s="42">
        <v>1.29</v>
      </c>
      <c r="I20" s="42">
        <v>1.39</v>
      </c>
      <c r="J20" s="42">
        <v>1.29</v>
      </c>
      <c r="K20" s="42">
        <v>1.29</v>
      </c>
      <c r="L20" s="42">
        <v>1.35</v>
      </c>
      <c r="M20" s="28"/>
      <c r="N20" s="33">
        <f>G20</f>
        <v>1.69</v>
      </c>
      <c r="O20" s="34">
        <f>H20</f>
        <v>1.29</v>
      </c>
      <c r="P20" s="34">
        <f>I20</f>
        <v>1.39</v>
      </c>
      <c r="Q20" s="34">
        <f>J20</f>
        <v>1.29</v>
      </c>
      <c r="R20" s="34">
        <f>K20</f>
        <v>1.29</v>
      </c>
      <c r="S20" s="35">
        <f>L20</f>
        <v>1.35</v>
      </c>
      <c r="T20" s="36">
        <f>N20/N$96</f>
        <v>0.0291298115180539</v>
      </c>
      <c r="U20" s="36">
        <f>O20/O$96</f>
        <v>0.0258804883186711</v>
      </c>
      <c r="V20" s="36">
        <f>P20/P$96</f>
        <v>0.0279937763128223</v>
      </c>
      <c r="W20" s="37">
        <f>Q20/$Q$96</f>
        <v>0.0263447210148504</v>
      </c>
      <c r="X20" s="38">
        <f>R20/$R$96</f>
        <v>0.0266925085095303</v>
      </c>
      <c r="Y20" s="39">
        <f>S20/$S$96</f>
        <v>0.0270038255419518</v>
      </c>
    </row>
    <row r="21" ht="15" customHeight="1">
      <c r="A21" s="27"/>
      <c r="B21" s="28"/>
      <c r="C21" s="28"/>
      <c r="D21" t="s" s="29">
        <v>30</v>
      </c>
      <c r="E21" t="s" s="31">
        <v>62</v>
      </c>
      <c r="F21" t="s" s="31">
        <v>59</v>
      </c>
      <c r="G21" s="42">
        <v>1.59</v>
      </c>
      <c r="H21" s="42">
        <v>1.19</v>
      </c>
      <c r="I21" s="42">
        <v>1.25</v>
      </c>
      <c r="J21" s="42">
        <v>1.19</v>
      </c>
      <c r="K21" s="42">
        <v>1.15</v>
      </c>
      <c r="L21" s="42">
        <v>1.15</v>
      </c>
      <c r="M21" s="28"/>
      <c r="N21" s="33">
        <f>G21</f>
        <v>1.59</v>
      </c>
      <c r="O21" s="34">
        <f>H21</f>
        <v>1.19</v>
      </c>
      <c r="P21" s="34">
        <f>I21</f>
        <v>1.25</v>
      </c>
      <c r="Q21" s="34">
        <f>J21</f>
        <v>1.19</v>
      </c>
      <c r="R21" s="34">
        <f>K21</f>
        <v>1.15</v>
      </c>
      <c r="S21" s="35">
        <f>L21</f>
        <v>1.15</v>
      </c>
      <c r="T21" s="36">
        <f>N21/N$97</f>
        <v>0.0333197120673938</v>
      </c>
      <c r="U21" s="36">
        <f>O21/O$97</f>
        <v>0.0297280755442861</v>
      </c>
      <c r="V21" s="36">
        <f>P21/P$97</f>
        <v>0.0302740406156529</v>
      </c>
      <c r="W21" s="37">
        <f>Q21/$Q$97</f>
        <v>0.0291028259088519</v>
      </c>
      <c r="X21" s="38">
        <f>R21/$R$97</f>
        <v>0.0284939109751112</v>
      </c>
      <c r="Y21" s="39">
        <f>S21/$S$97</f>
        <v>0.0284939109751112</v>
      </c>
    </row>
    <row r="22" ht="15" customHeight="1">
      <c r="A22" t="s" s="46">
        <v>63</v>
      </c>
      <c r="B22" t="s" s="47">
        <v>64</v>
      </c>
      <c r="C22" s="40"/>
      <c r="D22" s="41"/>
      <c r="E22" t="s" s="30">
        <v>65</v>
      </c>
      <c r="F22" t="s" s="30">
        <v>43</v>
      </c>
      <c r="G22" s="32">
        <v>1.29</v>
      </c>
      <c r="H22" s="32">
        <v>0.99</v>
      </c>
      <c r="I22" s="32">
        <v>0.99</v>
      </c>
      <c r="J22" s="32">
        <v>0.99</v>
      </c>
      <c r="K22" s="32">
        <v>1.49</v>
      </c>
      <c r="L22" s="32">
        <v>1.49</v>
      </c>
      <c r="M22" t="s" s="48">
        <v>39</v>
      </c>
      <c r="N22" s="33">
        <f>G22/2</f>
        <v>0.645</v>
      </c>
      <c r="O22" s="34">
        <f>H22/2</f>
        <v>0.495</v>
      </c>
      <c r="P22" s="34">
        <f>I22/2</f>
        <v>0.495</v>
      </c>
      <c r="Q22" s="34">
        <f>J22/2</f>
        <v>0.495</v>
      </c>
      <c r="R22" s="34">
        <f>K22/2</f>
        <v>0.745</v>
      </c>
      <c r="S22" s="35">
        <f>L22/2</f>
        <v>0.745</v>
      </c>
      <c r="T22" s="36">
        <f>N22/N$94</f>
        <v>0.0123944878615002</v>
      </c>
      <c r="U22" s="36">
        <f>O22/O$94</f>
        <v>0.0121853723952961</v>
      </c>
      <c r="V22" s="36">
        <f>P22/P$94</f>
        <v>0.0119282993882659</v>
      </c>
      <c r="W22" s="37">
        <f>Q22/$Q$94</f>
        <v>0.0123606234177629</v>
      </c>
      <c r="X22" s="38">
        <f>R22/$R$94</f>
        <v>0.0186126580350886</v>
      </c>
      <c r="Y22" s="39">
        <f>S22/$S$94</f>
        <v>0.018094717082824</v>
      </c>
    </row>
    <row r="23" ht="15" customHeight="1">
      <c r="A23" s="27"/>
      <c r="B23" s="28"/>
      <c r="C23" s="28"/>
      <c r="D23" t="s" s="29">
        <v>30</v>
      </c>
      <c r="E23" t="s" s="30">
        <v>66</v>
      </c>
      <c r="F23" t="s" s="30">
        <v>38</v>
      </c>
      <c r="G23" s="32">
        <v>1.49</v>
      </c>
      <c r="H23" s="32">
        <v>1.19</v>
      </c>
      <c r="I23" s="32">
        <v>0.78</v>
      </c>
      <c r="J23" s="32">
        <v>0.78</v>
      </c>
      <c r="K23" s="32">
        <v>0.78</v>
      </c>
      <c r="L23" s="32">
        <v>0.84</v>
      </c>
      <c r="M23" s="28"/>
      <c r="N23" s="33">
        <f>G23/4</f>
        <v>0.3725</v>
      </c>
      <c r="O23" s="34">
        <f>H23/4</f>
        <v>0.2975</v>
      </c>
      <c r="P23" s="34">
        <f>I23/4</f>
        <v>0.195</v>
      </c>
      <c r="Q23" s="34">
        <f>J23/4</f>
        <v>0.195</v>
      </c>
      <c r="R23" s="34">
        <f>K23/4</f>
        <v>0.195</v>
      </c>
      <c r="S23" s="35">
        <f>L23/4</f>
        <v>0.21</v>
      </c>
      <c r="T23" s="36">
        <f>N23/N$95</f>
        <v>0.009868087004001699</v>
      </c>
      <c r="U23" s="36">
        <f>O23/O$95</f>
        <v>0.009600490512456429</v>
      </c>
      <c r="V23" s="36">
        <f>P23/P$95</f>
        <v>0.00635072273395899</v>
      </c>
      <c r="W23" s="37">
        <f>Q23/$Q$95</f>
        <v>0.00651269976454085</v>
      </c>
      <c r="X23" s="38">
        <f>R23/$R$95</f>
        <v>0.00655429138026654</v>
      </c>
      <c r="Y23" s="39">
        <f>S23/$S$95</f>
        <v>0.00690301267195898</v>
      </c>
    </row>
    <row r="24" ht="15" customHeight="1">
      <c r="A24" s="27"/>
      <c r="B24" s="28"/>
      <c r="C24" s="40"/>
      <c r="D24" s="41"/>
      <c r="E24" t="s" s="31">
        <v>67</v>
      </c>
      <c r="F24" t="s" s="31">
        <v>43</v>
      </c>
      <c r="G24" s="42">
        <v>2.19</v>
      </c>
      <c r="H24" s="42">
        <v>1.79</v>
      </c>
      <c r="I24" s="42">
        <v>1.79</v>
      </c>
      <c r="J24" s="42">
        <v>1.79</v>
      </c>
      <c r="K24" s="42">
        <v>1.79</v>
      </c>
      <c r="L24" s="42">
        <v>1.79</v>
      </c>
      <c r="M24" s="28"/>
      <c r="N24" s="43">
        <f>G24/2</f>
        <v>1.095</v>
      </c>
      <c r="O24" s="44">
        <f>H24/2</f>
        <v>0.895</v>
      </c>
      <c r="P24" s="44">
        <f>I24/2</f>
        <v>0.895</v>
      </c>
      <c r="Q24" s="44">
        <f>J24/2</f>
        <v>0.895</v>
      </c>
      <c r="R24" s="44">
        <f>K24/2</f>
        <v>0.895</v>
      </c>
      <c r="S24" s="45">
        <f>L24/2</f>
        <v>0.895</v>
      </c>
      <c r="T24" s="36">
        <f>N24/N$96</f>
        <v>0.0188740494747154</v>
      </c>
      <c r="U24" s="36">
        <f>O24/O$96</f>
        <v>0.0179558426707059</v>
      </c>
      <c r="V24" s="36">
        <f>P24/P$96</f>
        <v>0.0180247696402705</v>
      </c>
      <c r="W24" s="37">
        <f>Q24/$Q$96</f>
        <v>0.0182779265955745</v>
      </c>
      <c r="X24" s="38">
        <f>R24/$R$96</f>
        <v>0.018519221020178</v>
      </c>
      <c r="Y24" s="39">
        <f>S24/$S$96</f>
        <v>0.0179025361926273</v>
      </c>
    </row>
    <row r="25" ht="15" customHeight="1">
      <c r="A25" s="27"/>
      <c r="B25" s="28"/>
      <c r="C25" s="28"/>
      <c r="D25" t="s" s="29">
        <v>30</v>
      </c>
      <c r="E25" t="s" s="31">
        <v>68</v>
      </c>
      <c r="F25" t="s" s="31">
        <v>43</v>
      </c>
      <c r="G25" s="49">
        <v>1.29</v>
      </c>
      <c r="H25" s="49">
        <v>0.99</v>
      </c>
      <c r="I25" s="49">
        <v>0.99</v>
      </c>
      <c r="J25" s="42">
        <v>1.19</v>
      </c>
      <c r="K25" s="42">
        <v>1.19</v>
      </c>
      <c r="L25" s="42">
        <v>1.09</v>
      </c>
      <c r="M25" s="28"/>
      <c r="N25" s="43">
        <f>G25/2</f>
        <v>0.645</v>
      </c>
      <c r="O25" s="44">
        <f>H25/2</f>
        <v>0.495</v>
      </c>
      <c r="P25" s="44">
        <f>I25/2</f>
        <v>0.495</v>
      </c>
      <c r="Q25" s="44">
        <f>J25/2</f>
        <v>0.595</v>
      </c>
      <c r="R25" s="44">
        <f>K25/2</f>
        <v>0.595</v>
      </c>
      <c r="S25" s="45">
        <f>L25/2</f>
        <v>0.545</v>
      </c>
      <c r="T25" s="36">
        <f>N25/N$97</f>
        <v>0.0135164869707352</v>
      </c>
      <c r="U25" s="36">
        <f>O25/O$97</f>
        <v>0.0123658801633795</v>
      </c>
      <c r="V25" s="36">
        <f>P25/P$97</f>
        <v>0.0119885200837985</v>
      </c>
      <c r="W25" s="37">
        <f>Q25/$Q$97</f>
        <v>0.014551412954426</v>
      </c>
      <c r="X25" s="38">
        <f>R25/$R$97</f>
        <v>0.0147425017653836</v>
      </c>
      <c r="Y25" s="39">
        <f>S25/$S$97</f>
        <v>0.0135036360708136</v>
      </c>
    </row>
    <row r="26" ht="15" customHeight="1">
      <c r="A26" t="s" s="46">
        <v>69</v>
      </c>
      <c r="B26" t="s" s="47">
        <v>70</v>
      </c>
      <c r="C26" s="40"/>
      <c r="D26" s="41"/>
      <c r="E26" t="s" s="31">
        <v>71</v>
      </c>
      <c r="F26" t="s" s="31">
        <v>72</v>
      </c>
      <c r="G26" s="42">
        <v>3.99</v>
      </c>
      <c r="H26" s="42">
        <v>3.49</v>
      </c>
      <c r="I26" s="42">
        <v>3.99</v>
      </c>
      <c r="J26" s="42">
        <v>3.69</v>
      </c>
      <c r="K26" s="42">
        <v>3.69</v>
      </c>
      <c r="L26" s="42">
        <v>3.69</v>
      </c>
      <c r="M26" t="s" s="48">
        <v>72</v>
      </c>
      <c r="N26" s="43">
        <f>G26*1</f>
        <v>3.99</v>
      </c>
      <c r="O26" s="44">
        <f>H26*1</f>
        <v>3.49</v>
      </c>
      <c r="P26" s="44">
        <f>I26*1</f>
        <v>3.99</v>
      </c>
      <c r="Q26" s="44">
        <f>J26*1</f>
        <v>3.69</v>
      </c>
      <c r="R26" s="44">
        <f>K26*1</f>
        <v>3.69</v>
      </c>
      <c r="S26" s="45">
        <f>L26*1</f>
        <v>3.69</v>
      </c>
      <c r="T26" s="36">
        <f>N26/N$94</f>
        <v>0.0766728783990476</v>
      </c>
      <c r="U26" s="36">
        <f>O26/O$94</f>
        <v>0.0859130296153197</v>
      </c>
      <c r="V26" s="36">
        <f>P26/P$94</f>
        <v>0.09614932234177929</v>
      </c>
      <c r="W26" s="37">
        <f>Q26/$Q$94</f>
        <v>0.09214282911423261</v>
      </c>
      <c r="X26" s="38">
        <f>R26/$R$94</f>
        <v>0.0921888699992981</v>
      </c>
      <c r="Y26" s="39">
        <f>S26/$S$94</f>
        <v>0.08962349803438981</v>
      </c>
    </row>
    <row r="27" ht="15" customHeight="1">
      <c r="A27" s="27"/>
      <c r="B27" s="28"/>
      <c r="C27" s="28"/>
      <c r="D27" t="s" s="29">
        <v>30</v>
      </c>
      <c r="E27" t="s" s="31">
        <v>73</v>
      </c>
      <c r="F27" t="s" s="31">
        <v>72</v>
      </c>
      <c r="G27" s="42">
        <v>3.49</v>
      </c>
      <c r="H27" s="42">
        <v>2.79</v>
      </c>
      <c r="I27" s="42">
        <v>2.79</v>
      </c>
      <c r="J27" s="42">
        <v>2.79</v>
      </c>
      <c r="K27" s="42">
        <f t="shared" si="304" ref="K27:L27">4.99/2</f>
        <v>2.495</v>
      </c>
      <c r="L27" s="42">
        <f t="shared" si="304"/>
        <v>2.495</v>
      </c>
      <c r="M27" s="28"/>
      <c r="N27" s="43">
        <f>G27</f>
        <v>3.49</v>
      </c>
      <c r="O27" s="44">
        <f>H27</f>
        <v>2.79</v>
      </c>
      <c r="P27" s="44">
        <f>I27</f>
        <v>2.79</v>
      </c>
      <c r="Q27" s="44">
        <f>J27</f>
        <v>2.79</v>
      </c>
      <c r="R27" s="44">
        <f>K27</f>
        <v>2.495</v>
      </c>
      <c r="S27" s="45">
        <f>L27</f>
        <v>2.495</v>
      </c>
      <c r="T27" s="36">
        <f>N27/N$95</f>
        <v>0.0924553654871569</v>
      </c>
      <c r="U27" s="36">
        <f>O27/O$95</f>
        <v>0.0900348522008519</v>
      </c>
      <c r="V27" s="36">
        <f>P27/P$95</f>
        <v>0.0908641868089517</v>
      </c>
      <c r="W27" s="37">
        <f>Q27/$Q$95</f>
        <v>0.0931817043234307</v>
      </c>
      <c r="X27" s="38">
        <f>R27/$R$95</f>
        <v>0.0838613179167437</v>
      </c>
      <c r="Y27" s="39">
        <f>S27/$S$95</f>
        <v>0.0820143648406555</v>
      </c>
    </row>
    <row r="28" ht="15" customHeight="1">
      <c r="A28" s="27"/>
      <c r="B28" s="28"/>
      <c r="C28" s="40"/>
      <c r="D28" s="52"/>
      <c r="E28" t="s" s="53">
        <v>74</v>
      </c>
      <c r="F28" t="s" s="53">
        <v>72</v>
      </c>
      <c r="G28" s="54"/>
      <c r="H28" s="54"/>
      <c r="I28" s="54"/>
      <c r="J28" s="54"/>
      <c r="K28" s="54"/>
      <c r="L28" s="54"/>
      <c r="M28" s="28"/>
      <c r="N28" s="55"/>
      <c r="O28" s="56"/>
      <c r="P28" s="56"/>
      <c r="Q28" s="56"/>
      <c r="R28" s="56"/>
      <c r="S28" s="57"/>
      <c r="T28" s="58"/>
      <c r="U28" s="58"/>
      <c r="V28" s="58"/>
      <c r="W28" s="59"/>
      <c r="X28" s="60"/>
      <c r="Y28" s="61"/>
    </row>
    <row r="29" ht="15" customHeight="1">
      <c r="A29" s="27"/>
      <c r="B29" s="28"/>
      <c r="C29" s="28"/>
      <c r="D29" t="s" s="62">
        <v>30</v>
      </c>
      <c r="E29" t="s" s="53">
        <v>75</v>
      </c>
      <c r="F29" t="s" s="53">
        <v>72</v>
      </c>
      <c r="G29" s="54"/>
      <c r="H29" s="54"/>
      <c r="I29" s="54"/>
      <c r="J29" s="54"/>
      <c r="K29" s="54"/>
      <c r="L29" s="54"/>
      <c r="M29" s="28"/>
      <c r="N29" s="55"/>
      <c r="O29" s="56"/>
      <c r="P29" s="56"/>
      <c r="Q29" s="56"/>
      <c r="R29" s="56"/>
      <c r="S29" s="57"/>
      <c r="T29" s="58"/>
      <c r="U29" s="58"/>
      <c r="V29" s="58"/>
      <c r="W29" s="59"/>
      <c r="X29" s="60"/>
      <c r="Y29" s="61"/>
    </row>
    <row r="30" ht="15" customHeight="1">
      <c r="A30" t="s" s="46">
        <v>76</v>
      </c>
      <c r="B30" t="s" s="47">
        <v>77</v>
      </c>
      <c r="C30" s="40"/>
      <c r="D30" s="41"/>
      <c r="E30" t="s" s="30">
        <v>78</v>
      </c>
      <c r="F30" t="s" s="30">
        <v>28</v>
      </c>
      <c r="G30" s="32">
        <v>1.49</v>
      </c>
      <c r="H30" s="32">
        <v>1.29</v>
      </c>
      <c r="I30" s="32">
        <v>0.89</v>
      </c>
      <c r="J30" s="32">
        <v>1.09</v>
      </c>
      <c r="K30" s="32">
        <v>0.99</v>
      </c>
      <c r="L30" s="32">
        <v>0.79</v>
      </c>
      <c r="M30" t="s" s="48">
        <v>79</v>
      </c>
      <c r="N30" s="33">
        <f>G30</f>
        <v>1.49</v>
      </c>
      <c r="O30" s="34">
        <f>H30</f>
        <v>1.29</v>
      </c>
      <c r="P30" s="34">
        <f>I30</f>
        <v>0.89</v>
      </c>
      <c r="Q30" s="34">
        <f>J30</f>
        <v>1.09</v>
      </c>
      <c r="R30" s="34">
        <f>K30</f>
        <v>0.99</v>
      </c>
      <c r="S30" s="35">
        <f>L30</f>
        <v>0.79</v>
      </c>
      <c r="T30" s="36">
        <f>N30/N$94</f>
        <v>0.0286322277730779</v>
      </c>
      <c r="U30" s="36">
        <f>O30/O$94</f>
        <v>0.0317558189695594</v>
      </c>
      <c r="V30" s="36">
        <f>P30/P$94</f>
        <v>0.0214468413243568</v>
      </c>
      <c r="W30" s="37">
        <f>Q30/$Q$94</f>
        <v>0.0272183424754779</v>
      </c>
      <c r="X30" s="38">
        <f>R30/$R$94</f>
        <v>0.0247335992681044</v>
      </c>
      <c r="Y30" s="39">
        <f>S30/$S$94</f>
        <v>0.0191876865710482</v>
      </c>
    </row>
    <row r="31" ht="15" customHeight="1">
      <c r="A31" s="27"/>
      <c r="B31" s="28"/>
      <c r="C31" s="28"/>
      <c r="D31" t="s" s="29">
        <v>30</v>
      </c>
      <c r="E31" t="s" s="30">
        <v>80</v>
      </c>
      <c r="F31" t="s" s="30">
        <v>28</v>
      </c>
      <c r="G31" s="32">
        <v>1.39</v>
      </c>
      <c r="H31" s="32">
        <v>1.49</v>
      </c>
      <c r="I31" s="32">
        <v>0.99</v>
      </c>
      <c r="J31" s="32">
        <v>0.99</v>
      </c>
      <c r="K31" s="32">
        <v>0.89</v>
      </c>
      <c r="L31" s="32">
        <v>0.99</v>
      </c>
      <c r="M31" s="28"/>
      <c r="N31" s="43">
        <f>G31</f>
        <v>1.39</v>
      </c>
      <c r="O31" s="44">
        <f>H31</f>
        <v>1.49</v>
      </c>
      <c r="P31" s="44">
        <f>I31</f>
        <v>0.99</v>
      </c>
      <c r="Q31" s="44">
        <f>J31</f>
        <v>0.99</v>
      </c>
      <c r="R31" s="44">
        <f>K31</f>
        <v>0.89</v>
      </c>
      <c r="S31" s="45">
        <f>L31</f>
        <v>0.99</v>
      </c>
      <c r="T31" s="36">
        <f>N31/N$95</f>
        <v>0.0368231971424493</v>
      </c>
      <c r="U31" s="36">
        <f>O31/O$95</f>
        <v>0.0480831289531432</v>
      </c>
      <c r="V31" s="36">
        <f>P31/P$95</f>
        <v>0.0322421308031764</v>
      </c>
      <c r="W31" s="37">
        <f>Q31/$Q$95</f>
        <v>0.033064475727669</v>
      </c>
      <c r="X31" s="38">
        <f>R31/$R$95</f>
        <v>0.0299144580945499</v>
      </c>
      <c r="Y31" s="39">
        <f>S31/$S$95</f>
        <v>0.0325427740249495</v>
      </c>
    </row>
    <row r="32" ht="15" customHeight="1">
      <c r="A32" s="27"/>
      <c r="B32" s="28"/>
      <c r="C32" s="40"/>
      <c r="D32" s="52"/>
      <c r="E32" t="s" s="53">
        <v>81</v>
      </c>
      <c r="F32" t="s" s="53">
        <v>28</v>
      </c>
      <c r="G32" s="54"/>
      <c r="H32" s="54"/>
      <c r="I32" s="54"/>
      <c r="J32" s="54"/>
      <c r="K32" s="54"/>
      <c r="L32" s="54"/>
      <c r="M32" s="28"/>
      <c r="N32" s="55"/>
      <c r="O32" s="56"/>
      <c r="P32" s="56"/>
      <c r="Q32" s="56"/>
      <c r="R32" s="56"/>
      <c r="S32" s="57"/>
      <c r="T32" s="58"/>
      <c r="U32" s="58"/>
      <c r="V32" s="58"/>
      <c r="W32" s="59"/>
      <c r="X32" s="60"/>
      <c r="Y32" s="61"/>
    </row>
    <row r="33" ht="15" customHeight="1">
      <c r="A33" s="27"/>
      <c r="B33" s="28"/>
      <c r="C33" s="28"/>
      <c r="D33" t="s" s="62">
        <v>30</v>
      </c>
      <c r="E33" t="s" s="53">
        <v>82</v>
      </c>
      <c r="F33" t="s" s="53">
        <v>28</v>
      </c>
      <c r="G33" s="54"/>
      <c r="H33" s="54"/>
      <c r="I33" s="54"/>
      <c r="J33" s="54"/>
      <c r="K33" s="54"/>
      <c r="L33" s="54"/>
      <c r="M33" s="28"/>
      <c r="N33" s="55"/>
      <c r="O33" s="56"/>
      <c r="P33" s="56"/>
      <c r="Q33" s="56"/>
      <c r="R33" s="56"/>
      <c r="S33" s="57"/>
      <c r="T33" s="58"/>
      <c r="U33" s="58"/>
      <c r="V33" s="58"/>
      <c r="W33" s="59"/>
      <c r="X33" s="60"/>
      <c r="Y33" s="61"/>
    </row>
    <row r="34" ht="15" customHeight="1">
      <c r="A34" t="s" s="46">
        <v>83</v>
      </c>
      <c r="B34" t="s" s="47">
        <v>84</v>
      </c>
      <c r="C34" s="40"/>
      <c r="D34" s="41"/>
      <c r="E34" t="s" s="30">
        <v>85</v>
      </c>
      <c r="F34" t="s" s="30">
        <v>86</v>
      </c>
      <c r="G34" s="51">
        <v>3.49</v>
      </c>
      <c r="H34" s="51">
        <v>0.59</v>
      </c>
      <c r="I34" s="51">
        <v>0.59</v>
      </c>
      <c r="J34" s="51">
        <v>0.59</v>
      </c>
      <c r="K34" s="51">
        <v>0.59</v>
      </c>
      <c r="L34" s="51">
        <v>0.65</v>
      </c>
      <c r="M34" t="s" s="48">
        <v>79</v>
      </c>
      <c r="N34" s="33">
        <f>G34/2</f>
        <v>1.745</v>
      </c>
      <c r="O34" s="34">
        <f>H34</f>
        <v>0.59</v>
      </c>
      <c r="P34" s="34">
        <f>I34</f>
        <v>0.59</v>
      </c>
      <c r="Q34" s="34">
        <f>J34</f>
        <v>0.59</v>
      </c>
      <c r="R34" s="34">
        <f>K34</f>
        <v>0.59</v>
      </c>
      <c r="S34" s="35">
        <f>L34</f>
        <v>0.65</v>
      </c>
      <c r="T34" s="36">
        <f>N34/N$94</f>
        <v>0.0335323741369268</v>
      </c>
      <c r="U34" s="36">
        <f>O34/O$94</f>
        <v>0.0145239792186357</v>
      </c>
      <c r="V34" s="36">
        <f>P34/P$94</f>
        <v>0.014217568967832</v>
      </c>
      <c r="W34" s="37">
        <f>Q34/$Q$94</f>
        <v>0.0147328642757174</v>
      </c>
      <c r="X34" s="38">
        <f>R34/$R$94</f>
        <v>0.014740225826446</v>
      </c>
      <c r="Y34" s="39">
        <f>S34/$S$94</f>
        <v>0.0157873370521283</v>
      </c>
    </row>
    <row r="35" ht="15" customHeight="1">
      <c r="A35" s="27"/>
      <c r="B35" s="28"/>
      <c r="C35" s="28"/>
      <c r="D35" t="s" s="29">
        <v>30</v>
      </c>
      <c r="E35" t="s" s="30">
        <v>87</v>
      </c>
      <c r="F35" t="s" s="30">
        <v>86</v>
      </c>
      <c r="G35" s="32">
        <v>4.99</v>
      </c>
      <c r="H35" s="32">
        <v>4.99</v>
      </c>
      <c r="I35" s="32">
        <v>4.79</v>
      </c>
      <c r="J35" s="32">
        <v>4.79</v>
      </c>
      <c r="K35" s="32">
        <v>4.99</v>
      </c>
      <c r="L35" s="32">
        <v>4.99</v>
      </c>
      <c r="M35" s="28"/>
      <c r="N35" s="33">
        <f>G35/2</f>
        <v>2.495</v>
      </c>
      <c r="O35" s="34">
        <f>H35/2</f>
        <v>2.495</v>
      </c>
      <c r="P35" s="34">
        <f>I35/2</f>
        <v>2.395</v>
      </c>
      <c r="Q35" s="34">
        <f>J35/2</f>
        <v>2.395</v>
      </c>
      <c r="R35" s="34">
        <f>K35/2</f>
        <v>2.495</v>
      </c>
      <c r="S35" s="35">
        <f>L35/2</f>
        <v>2.495</v>
      </c>
      <c r="T35" s="36">
        <f>N35/N$95</f>
        <v>0.06609631429525969</v>
      </c>
      <c r="U35" s="36">
        <f>O35/O$95</f>
        <v>0.0805150380792565</v>
      </c>
      <c r="V35" s="36">
        <f>P35/P$95</f>
        <v>0.07799990229657321</v>
      </c>
      <c r="W35" s="37">
        <f>Q35/$Q$95</f>
        <v>0.0799893124926941</v>
      </c>
      <c r="X35" s="38">
        <f>R35/$R$95</f>
        <v>0.0838613179167437</v>
      </c>
      <c r="Y35" s="39">
        <f>S35/$S$95</f>
        <v>0.0820143648406555</v>
      </c>
    </row>
    <row r="36" ht="15" customHeight="1">
      <c r="A36" s="27"/>
      <c r="B36" s="28"/>
      <c r="C36" s="40"/>
      <c r="D36" s="41"/>
      <c r="E36" t="s" s="31">
        <v>88</v>
      </c>
      <c r="F36" t="s" s="31">
        <v>28</v>
      </c>
      <c r="G36" s="42">
        <v>5.19</v>
      </c>
      <c r="H36" s="42">
        <v>3.99</v>
      </c>
      <c r="I36" s="42">
        <v>3.99</v>
      </c>
      <c r="J36" s="42">
        <v>3.99</v>
      </c>
      <c r="K36" s="42">
        <v>3.49</v>
      </c>
      <c r="L36" s="42">
        <v>2.99</v>
      </c>
      <c r="M36" s="28"/>
      <c r="N36" s="43">
        <f>G36</f>
        <v>5.19</v>
      </c>
      <c r="O36" s="44">
        <f>H36</f>
        <v>3.99</v>
      </c>
      <c r="P36" s="44">
        <f>I36</f>
        <v>3.99</v>
      </c>
      <c r="Q36" s="44">
        <f>J36</f>
        <v>3.99</v>
      </c>
      <c r="R36" s="44">
        <f>K36</f>
        <v>3.49</v>
      </c>
      <c r="S36" s="45">
        <f>L36</f>
        <v>2.99</v>
      </c>
      <c r="T36" s="36">
        <f>N36/N$96</f>
        <v>0.08945782353769199</v>
      </c>
      <c r="U36" s="36">
        <f>O36/O$96</f>
        <v>0.080048952241471</v>
      </c>
      <c r="V36" s="36">
        <f>P36/P$96</f>
        <v>0.0803562356029936</v>
      </c>
      <c r="W36" s="37">
        <f>Q36/$Q$96</f>
        <v>0.0814848347668628</v>
      </c>
      <c r="X36" s="38">
        <f>R36/$R$96</f>
        <v>0.0722146160451634</v>
      </c>
      <c r="Y36" s="39">
        <f>S36/$S$96</f>
        <v>0.0598084728669895</v>
      </c>
    </row>
    <row r="37" ht="15" customHeight="1">
      <c r="A37" s="27"/>
      <c r="B37" s="28"/>
      <c r="C37" s="28"/>
      <c r="D37" t="s" s="62">
        <v>30</v>
      </c>
      <c r="E37" t="s" s="53">
        <v>89</v>
      </c>
      <c r="F37" t="s" s="53">
        <v>28</v>
      </c>
      <c r="G37" s="54"/>
      <c r="H37" s="54"/>
      <c r="I37" s="54"/>
      <c r="J37" s="54"/>
      <c r="K37" s="54"/>
      <c r="L37" s="54"/>
      <c r="M37" s="28"/>
      <c r="N37" s="55"/>
      <c r="O37" s="56"/>
      <c r="P37" s="56"/>
      <c r="Q37" s="56"/>
      <c r="R37" s="56"/>
      <c r="S37" s="57"/>
      <c r="T37" s="58"/>
      <c r="U37" s="58"/>
      <c r="V37" s="58"/>
      <c r="W37" s="59"/>
      <c r="X37" s="60"/>
      <c r="Y37" s="61"/>
    </row>
    <row r="38" ht="15" customHeight="1">
      <c r="A38" t="s" s="46">
        <v>44</v>
      </c>
      <c r="B38" t="s" s="47">
        <v>90</v>
      </c>
      <c r="C38" s="40"/>
      <c r="D38" s="41"/>
      <c r="E38" t="s" s="30">
        <v>91</v>
      </c>
      <c r="F38" t="s" s="30">
        <v>92</v>
      </c>
      <c r="G38" s="32">
        <v>2.69</v>
      </c>
      <c r="H38" s="32">
        <v>1.79</v>
      </c>
      <c r="I38" s="32">
        <v>1.99</v>
      </c>
      <c r="J38" s="32">
        <v>1.99</v>
      </c>
      <c r="K38" s="32">
        <v>1.99</v>
      </c>
      <c r="L38" s="32">
        <v>1.99</v>
      </c>
      <c r="M38" t="s" s="48">
        <v>72</v>
      </c>
      <c r="N38" s="33">
        <f>G38/0.15*0.1</f>
        <v>1.79333333333333</v>
      </c>
      <c r="O38" s="34">
        <f>H38/0.15*0.1</f>
        <v>1.19333333333333</v>
      </c>
      <c r="P38" s="34">
        <f>I38/0.15*0.1</f>
        <v>1.32666666666667</v>
      </c>
      <c r="Q38" s="34">
        <f>J38/0.15*0.1</f>
        <v>1.32666666666667</v>
      </c>
      <c r="R38" s="34">
        <f>K38/0.15*0.1</f>
        <v>1.32666666666667</v>
      </c>
      <c r="S38" s="35">
        <f>L38/0.15*0.1</f>
        <v>1.32666666666667</v>
      </c>
      <c r="T38" s="36">
        <f>N38/N$94</f>
        <v>0.0344611600490289</v>
      </c>
      <c r="U38" s="36">
        <f>O38/O$94</f>
        <v>0.0293761839563365</v>
      </c>
      <c r="V38" s="36">
        <f>P38/P$94</f>
        <v>0.0319694488655207</v>
      </c>
      <c r="W38" s="37">
        <f>Q38/$Q$94</f>
        <v>0.0331281354900313</v>
      </c>
      <c r="X38" s="38">
        <f>R38/$R$94</f>
        <v>0.0331446885815002</v>
      </c>
      <c r="Y38" s="39">
        <f>S38/$S$94</f>
        <v>0.0322223597269081</v>
      </c>
    </row>
    <row r="39" ht="15" customHeight="1">
      <c r="A39" s="27"/>
      <c r="B39" s="28"/>
      <c r="C39" s="28"/>
      <c r="D39" t="s" s="29">
        <v>30</v>
      </c>
      <c r="E39" t="s" s="30">
        <v>93</v>
      </c>
      <c r="F39" t="s" s="30">
        <v>94</v>
      </c>
      <c r="G39" s="32">
        <v>2.59</v>
      </c>
      <c r="H39" s="32">
        <v>1.69</v>
      </c>
      <c r="I39" s="32">
        <v>1.89</v>
      </c>
      <c r="J39" s="32">
        <v>1.99</v>
      </c>
      <c r="K39" s="32">
        <v>1.99</v>
      </c>
      <c r="L39" s="32">
        <v>1.99</v>
      </c>
      <c r="M39" s="28"/>
      <c r="N39" s="33">
        <f>G39/2</f>
        <v>1.295</v>
      </c>
      <c r="O39" s="34">
        <f>H39/2</f>
        <v>0.845</v>
      </c>
      <c r="P39" s="34">
        <f>I39/2</f>
        <v>0.945</v>
      </c>
      <c r="Q39" s="34">
        <f>J39/2</f>
        <v>0.995</v>
      </c>
      <c r="R39" s="34">
        <f>K39/2</f>
        <v>0.995</v>
      </c>
      <c r="S39" s="35">
        <f>L39/2</f>
        <v>0.995</v>
      </c>
      <c r="T39" s="36">
        <f>N39/N$95</f>
        <v>0.0343065038125697</v>
      </c>
      <c r="U39" s="36">
        <f>O39/O$95</f>
        <v>0.0272686201110107</v>
      </c>
      <c r="V39" s="36">
        <f>P39/P$95</f>
        <v>0.030776579403032</v>
      </c>
      <c r="W39" s="37">
        <f>Q39/$Q$95</f>
        <v>0.0332314680293238</v>
      </c>
      <c r="X39" s="38">
        <f>R39/$R$95</f>
        <v>0.0334436919146934</v>
      </c>
      <c r="Y39" s="39">
        <f>S39/$S$95</f>
        <v>0.0327071314695199</v>
      </c>
    </row>
    <row r="40" ht="15" customHeight="1">
      <c r="A40" s="27"/>
      <c r="B40" s="28"/>
      <c r="C40" s="40"/>
      <c r="D40" s="41"/>
      <c r="E40" t="s" s="31">
        <v>95</v>
      </c>
      <c r="F40" t="s" s="31">
        <v>72</v>
      </c>
      <c r="G40" s="42">
        <v>2.99</v>
      </c>
      <c r="H40" s="42">
        <v>2.99</v>
      </c>
      <c r="I40" s="42">
        <v>2.99</v>
      </c>
      <c r="J40" s="42">
        <v>2.79</v>
      </c>
      <c r="K40" s="42">
        <v>2.79</v>
      </c>
      <c r="L40" s="42">
        <v>2.69</v>
      </c>
      <c r="M40" s="28"/>
      <c r="N40" s="43">
        <f>G40</f>
        <v>2.99</v>
      </c>
      <c r="O40" s="44">
        <f>H40</f>
        <v>2.99</v>
      </c>
      <c r="P40" s="44">
        <f>I40</f>
        <v>2.99</v>
      </c>
      <c r="Q40" s="44">
        <f>J40</f>
        <v>2.79</v>
      </c>
      <c r="R40" s="44">
        <f>K40</f>
        <v>2.79</v>
      </c>
      <c r="S40" s="45">
        <f>L40</f>
        <v>2.69</v>
      </c>
      <c r="T40" s="36">
        <f>N40/N$96</f>
        <v>0.0515373588396338</v>
      </c>
      <c r="U40" s="36">
        <f>O40/O$96</f>
        <v>0.0599865581959895</v>
      </c>
      <c r="V40" s="36">
        <f>P40/P$96</f>
        <v>0.060216828183697</v>
      </c>
      <c r="W40" s="37">
        <f>Q40/$Q$96</f>
        <v>0.0569781175437462</v>
      </c>
      <c r="X40" s="38">
        <f>R40/$R$96</f>
        <v>0.0577303091020074</v>
      </c>
      <c r="Y40" s="39">
        <f>S40/$S$96</f>
        <v>0.0538076227465557</v>
      </c>
    </row>
    <row r="41" ht="15" customHeight="1">
      <c r="A41" s="27"/>
      <c r="B41" s="28"/>
      <c r="C41" s="28"/>
      <c r="D41" t="s" s="62">
        <v>30</v>
      </c>
      <c r="E41" t="s" s="53">
        <v>96</v>
      </c>
      <c r="F41" t="s" s="53">
        <v>72</v>
      </c>
      <c r="G41" s="54"/>
      <c r="H41" s="54"/>
      <c r="I41" s="54"/>
      <c r="J41" s="54"/>
      <c r="K41" s="54"/>
      <c r="L41" s="54"/>
      <c r="M41" s="28"/>
      <c r="N41" s="55"/>
      <c r="O41" s="56"/>
      <c r="P41" s="56"/>
      <c r="Q41" s="56"/>
      <c r="R41" s="56"/>
      <c r="S41" s="57"/>
      <c r="T41" s="58"/>
      <c r="U41" s="58"/>
      <c r="V41" s="58"/>
      <c r="W41" s="59"/>
      <c r="X41" s="60"/>
      <c r="Y41" s="61"/>
    </row>
    <row r="42" ht="15" customHeight="1">
      <c r="A42" t="s" s="46">
        <v>97</v>
      </c>
      <c r="B42" t="s" s="47">
        <v>98</v>
      </c>
      <c r="C42" s="40"/>
      <c r="D42" s="52"/>
      <c r="E42" t="s" s="53">
        <v>99</v>
      </c>
      <c r="F42" t="s" s="53">
        <v>38</v>
      </c>
      <c r="G42" s="54"/>
      <c r="H42" s="54"/>
      <c r="I42" s="54"/>
      <c r="J42" s="54"/>
      <c r="K42" s="54"/>
      <c r="L42" s="54"/>
      <c r="M42" t="s" s="48">
        <v>39</v>
      </c>
      <c r="N42" s="55"/>
      <c r="O42" s="56"/>
      <c r="P42" s="56"/>
      <c r="Q42" s="56"/>
      <c r="R42" s="56"/>
      <c r="S42" s="57"/>
      <c r="T42" s="58"/>
      <c r="U42" s="58"/>
      <c r="V42" s="58"/>
      <c r="W42" s="59"/>
      <c r="X42" s="60"/>
      <c r="Y42" s="61"/>
    </row>
    <row r="43" ht="15" customHeight="1">
      <c r="A43" s="27"/>
      <c r="B43" s="28"/>
      <c r="C43" s="28"/>
      <c r="D43" t="s" s="29">
        <v>30</v>
      </c>
      <c r="E43" t="s" s="31">
        <v>100</v>
      </c>
      <c r="F43" t="s" s="31">
        <v>38</v>
      </c>
      <c r="G43" s="42">
        <v>12.29</v>
      </c>
      <c r="H43" s="42">
        <v>9.98</v>
      </c>
      <c r="I43" s="42">
        <v>9.98</v>
      </c>
      <c r="J43" s="42">
        <v>9.98</v>
      </c>
      <c r="K43" s="42">
        <v>9.98</v>
      </c>
      <c r="L43" s="42">
        <v>9.48</v>
      </c>
      <c r="M43" s="28"/>
      <c r="N43" s="43">
        <f>G43/4</f>
        <v>3.0725</v>
      </c>
      <c r="O43" s="44">
        <f>H43/4</f>
        <v>2.495</v>
      </c>
      <c r="P43" s="44">
        <f>I43/4</f>
        <v>2.495</v>
      </c>
      <c r="Q43" s="44">
        <f>J43/4</f>
        <v>2.495</v>
      </c>
      <c r="R43" s="44">
        <f>K43/4</f>
        <v>2.495</v>
      </c>
      <c r="S43" s="45">
        <f>L43/4</f>
        <v>2.37</v>
      </c>
      <c r="T43" s="36">
        <f>N43/N$95</f>
        <v>0.08139516059005431</v>
      </c>
      <c r="U43" s="36">
        <f>O43/O$95</f>
        <v>0.0805150380792565</v>
      </c>
      <c r="V43" s="36">
        <f>P43/P$95</f>
        <v>0.081256683185783</v>
      </c>
      <c r="W43" s="37">
        <f>Q43/$Q$95</f>
        <v>0.08332915852579199</v>
      </c>
      <c r="X43" s="38">
        <f>R43/$R$95</f>
        <v>0.0838613179167437</v>
      </c>
      <c r="Y43" s="39">
        <f>S43/$S$95</f>
        <v>0.07790542872639419</v>
      </c>
    </row>
    <row r="44" ht="15" customHeight="1">
      <c r="A44" s="27"/>
      <c r="B44" s="28"/>
      <c r="C44" s="40"/>
      <c r="D44" s="52"/>
      <c r="E44" t="s" s="53">
        <v>101</v>
      </c>
      <c r="F44" t="s" s="53">
        <v>38</v>
      </c>
      <c r="G44" s="54"/>
      <c r="H44" s="54"/>
      <c r="I44" s="54"/>
      <c r="J44" s="54"/>
      <c r="K44" s="54"/>
      <c r="L44" s="54"/>
      <c r="M44" s="28"/>
      <c r="N44" s="55"/>
      <c r="O44" s="56"/>
      <c r="P44" s="56"/>
      <c r="Q44" s="56"/>
      <c r="R44" s="56"/>
      <c r="S44" s="57"/>
      <c r="T44" s="58"/>
      <c r="U44" s="58"/>
      <c r="V44" s="58"/>
      <c r="W44" s="59"/>
      <c r="X44" s="60"/>
      <c r="Y44" s="61"/>
    </row>
    <row r="45" ht="15" customHeight="1">
      <c r="A45" s="27"/>
      <c r="B45" s="28"/>
      <c r="C45" s="28"/>
      <c r="D45" t="s" s="29">
        <v>30</v>
      </c>
      <c r="E45" t="s" s="31">
        <v>102</v>
      </c>
      <c r="F45" t="s" s="31">
        <v>38</v>
      </c>
      <c r="G45" s="42">
        <v>17.99</v>
      </c>
      <c r="H45" s="42">
        <v>15.99</v>
      </c>
      <c r="I45" s="42">
        <v>14.99</v>
      </c>
      <c r="J45" s="42">
        <v>14.99</v>
      </c>
      <c r="K45" s="42">
        <v>14.99</v>
      </c>
      <c r="L45" s="42">
        <v>12.99</v>
      </c>
      <c r="M45" s="28"/>
      <c r="N45" s="43">
        <f>G45/4</f>
        <v>4.4975</v>
      </c>
      <c r="O45" s="44">
        <f>H45/4</f>
        <v>3.9975</v>
      </c>
      <c r="P45" s="44">
        <f>I45/4</f>
        <v>3.7475</v>
      </c>
      <c r="Q45" s="44">
        <f>J45/4</f>
        <v>3.7475</v>
      </c>
      <c r="R45" s="44">
        <f>K45/4</f>
        <v>3.7475</v>
      </c>
      <c r="S45" s="45">
        <f>L45/4</f>
        <v>3.2475</v>
      </c>
      <c r="T45" s="36">
        <f>N45/N$97</f>
        <v>0.09424868240446781</v>
      </c>
      <c r="U45" s="36">
        <f>O45/O$97</f>
        <v>0.09986385041032241</v>
      </c>
      <c r="V45" s="36">
        <f>P45/P$97</f>
        <v>0.0907615737657274</v>
      </c>
      <c r="W45" s="37">
        <f>Q45/$Q$97</f>
        <v>0.0916494454566576</v>
      </c>
      <c r="X45" s="38">
        <f>R45/$R$97</f>
        <v>0.0928529838080254</v>
      </c>
      <c r="Y45" s="39">
        <f>S45/$S$97</f>
        <v>0.08046432686232489</v>
      </c>
    </row>
    <row r="46" ht="15" customHeight="1">
      <c r="A46" t="s" s="46">
        <v>103</v>
      </c>
      <c r="B46" t="s" s="47">
        <v>104</v>
      </c>
      <c r="C46" s="40"/>
      <c r="D46" s="41"/>
      <c r="E46" t="s" s="30">
        <v>105</v>
      </c>
      <c r="F46" t="s" s="30">
        <v>106</v>
      </c>
      <c r="G46" s="32">
        <v>2.99</v>
      </c>
      <c r="H46" s="32">
        <v>3.79</v>
      </c>
      <c r="I46" s="32">
        <v>3.59</v>
      </c>
      <c r="J46" s="32">
        <v>3.49</v>
      </c>
      <c r="K46" s="32">
        <v>3.49</v>
      </c>
      <c r="L46" s="32">
        <v>3.89</v>
      </c>
      <c r="M46" t="s" s="48">
        <v>39</v>
      </c>
      <c r="N46" s="33">
        <f>G46/0.175*0.25</f>
        <v>4.27142857142857</v>
      </c>
      <c r="O46" s="34">
        <f>H46/0.35*0.25</f>
        <v>2.70714285714286</v>
      </c>
      <c r="P46" s="34">
        <f>I46/0.35*0.25</f>
        <v>2.56428571428571</v>
      </c>
      <c r="Q46" s="34">
        <f>J46/0.35*0.25</f>
        <v>2.49285714285714</v>
      </c>
      <c r="R46" s="34">
        <f>K46/0.35*0.25</f>
        <v>2.49285714285714</v>
      </c>
      <c r="S46" s="35">
        <f>L46/0.35*0.25</f>
        <v>2.77857142857143</v>
      </c>
      <c r="T46" s="36">
        <f>N46/N$94</f>
        <v>0.0820808830695139</v>
      </c>
      <c r="U46" s="36">
        <f>O46/O$94</f>
        <v>0.06664150271020509</v>
      </c>
      <c r="V46" s="36">
        <f>P46/P$94</f>
        <v>0.0617930660950568</v>
      </c>
      <c r="W46" s="37">
        <f>Q46/$Q$94</f>
        <v>0.0622490270245202</v>
      </c>
      <c r="X46" s="38">
        <f>R46/$R$94</f>
        <v>0.062280130913192</v>
      </c>
      <c r="Y46" s="39">
        <f>S46/$S$94</f>
        <v>0.06748652871733959</v>
      </c>
    </row>
    <row r="47" ht="15" customHeight="1">
      <c r="A47" s="27"/>
      <c r="B47" s="28"/>
      <c r="C47" s="28"/>
      <c r="D47" t="s" s="29">
        <v>30</v>
      </c>
      <c r="E47" t="s" s="30">
        <v>107</v>
      </c>
      <c r="F47" t="s" s="30">
        <v>108</v>
      </c>
      <c r="G47" s="32">
        <v>4.79</v>
      </c>
      <c r="H47" s="32">
        <v>1.79</v>
      </c>
      <c r="I47" s="32">
        <v>1.89</v>
      </c>
      <c r="J47" s="32">
        <v>1.66</v>
      </c>
      <c r="K47" s="32">
        <v>1.66</v>
      </c>
      <c r="L47" s="32">
        <v>1.74</v>
      </c>
      <c r="M47" s="28"/>
      <c r="N47" s="43">
        <f>G47/450*250</f>
        <v>2.66111111111111</v>
      </c>
      <c r="O47" s="44">
        <f>H47/300*250</f>
        <v>1.49166666666667</v>
      </c>
      <c r="P47" s="44">
        <f>I47/300*250</f>
        <v>1.575</v>
      </c>
      <c r="Q47" s="44">
        <f>J47</f>
        <v>1.66</v>
      </c>
      <c r="R47" s="44">
        <f>K47</f>
        <v>1.66</v>
      </c>
      <c r="S47" s="45">
        <f>L47</f>
        <v>1.74</v>
      </c>
      <c r="T47" s="36">
        <f>N47/N$95</f>
        <v>0.0704968482463358</v>
      </c>
      <c r="U47" s="36">
        <f>O47/O$95</f>
        <v>0.0481369132137172</v>
      </c>
      <c r="V47" s="36">
        <f>P47/P$95</f>
        <v>0.0512942990050534</v>
      </c>
      <c r="W47" s="37">
        <f>Q47/$Q$95</f>
        <v>0.0554414441494247</v>
      </c>
      <c r="X47" s="38">
        <f>R47/$R$95</f>
        <v>0.0557955061089357</v>
      </c>
      <c r="Y47" s="39">
        <f>S47/$S$95</f>
        <v>0.0571963907105172</v>
      </c>
    </row>
    <row r="48" ht="15" customHeight="1">
      <c r="A48" s="27"/>
      <c r="B48" s="28"/>
      <c r="C48" s="40"/>
      <c r="D48" s="41"/>
      <c r="E48" t="s" s="31">
        <v>109</v>
      </c>
      <c r="F48" t="s" s="31">
        <v>92</v>
      </c>
      <c r="G48" s="42">
        <v>2.89</v>
      </c>
      <c r="H48" s="42">
        <v>2.19</v>
      </c>
      <c r="I48" s="42">
        <v>2.59</v>
      </c>
      <c r="J48" s="42">
        <v>2.59</v>
      </c>
      <c r="K48" s="42">
        <v>2.59</v>
      </c>
      <c r="L48" s="42">
        <v>2.59</v>
      </c>
      <c r="M48" s="28"/>
      <c r="N48" s="43">
        <f>G48/150*250</f>
        <v>4.81666666666667</v>
      </c>
      <c r="O48" s="44">
        <f>H48/150*250</f>
        <v>3.65</v>
      </c>
      <c r="P48" s="44">
        <f>I48/150*250</f>
        <v>4.31666666666667</v>
      </c>
      <c r="Q48" s="44">
        <f>J48/150*250</f>
        <v>4.31666666666667</v>
      </c>
      <c r="R48" s="44">
        <f>K48/150*250</f>
        <v>4.31666666666667</v>
      </c>
      <c r="S48" s="45">
        <f>L48/150*250</f>
        <v>4.31666666666667</v>
      </c>
      <c r="T48" s="36">
        <f>N48/N$96</f>
        <v>0.0830228355889307</v>
      </c>
      <c r="U48" s="36">
        <f>O48/O$96</f>
        <v>0.0732277382660073</v>
      </c>
      <c r="V48" s="36">
        <f>P48/P$96</f>
        <v>0.08693510869329719</v>
      </c>
      <c r="W48" s="37">
        <f>Q48/$Q$96</f>
        <v>0.0881561077887113</v>
      </c>
      <c r="X48" s="38">
        <f>R48/$R$96</f>
        <v>0.08931989281612859</v>
      </c>
      <c r="Y48" s="39">
        <f>S48/$S$96</f>
        <v>0.08634556562179641</v>
      </c>
    </row>
    <row r="49" ht="15" customHeight="1">
      <c r="A49" s="27"/>
      <c r="B49" s="28"/>
      <c r="C49" s="28"/>
      <c r="D49" t="s" s="29">
        <v>30</v>
      </c>
      <c r="E49" t="s" s="31">
        <v>110</v>
      </c>
      <c r="F49" t="s" s="31">
        <v>39</v>
      </c>
      <c r="G49" s="42">
        <v>3.99</v>
      </c>
      <c r="H49" s="42">
        <v>2.99</v>
      </c>
      <c r="I49" s="42">
        <v>2.89</v>
      </c>
      <c r="J49" s="42">
        <v>2.79</v>
      </c>
      <c r="K49" s="42">
        <v>2.79</v>
      </c>
      <c r="L49" s="42">
        <v>2.79</v>
      </c>
      <c r="M49" s="28"/>
      <c r="N49" s="43">
        <f>G49</f>
        <v>3.99</v>
      </c>
      <c r="O49" s="44">
        <f>H49</f>
        <v>2.99</v>
      </c>
      <c r="P49" s="44">
        <f>I49</f>
        <v>2.89</v>
      </c>
      <c r="Q49" s="44">
        <f>J49</f>
        <v>2.79</v>
      </c>
      <c r="R49" s="44">
        <f>K49</f>
        <v>2.79</v>
      </c>
      <c r="S49" s="45">
        <f>L49</f>
        <v>2.79</v>
      </c>
      <c r="T49" s="36">
        <f>N49/N$97</f>
        <v>0.08361361707478079</v>
      </c>
      <c r="U49" s="36">
        <f>O49/O$97</f>
        <v>0.07469491250202979</v>
      </c>
      <c r="V49" s="36">
        <f>P49/P$97</f>
        <v>0.0699935819033895</v>
      </c>
      <c r="W49" s="37">
        <f>Q49/$Q$97</f>
        <v>0.06823267587033351</v>
      </c>
      <c r="X49" s="38">
        <f>R49/$R$97</f>
        <v>0.0691287057570089</v>
      </c>
      <c r="Y49" s="39">
        <f>S49/$S$97</f>
        <v>0.0691287057570089</v>
      </c>
    </row>
    <row r="50" ht="15" customHeight="1">
      <c r="A50" t="s" s="46">
        <v>111</v>
      </c>
      <c r="B50" t="s" s="47">
        <v>112</v>
      </c>
      <c r="C50" s="40"/>
      <c r="D50" s="41"/>
      <c r="E50" t="s" s="30">
        <v>113</v>
      </c>
      <c r="F50" t="s" s="30">
        <v>32</v>
      </c>
      <c r="G50" s="32">
        <v>4.29</v>
      </c>
      <c r="H50" s="32">
        <v>3.69</v>
      </c>
      <c r="I50" s="32">
        <v>3.69</v>
      </c>
      <c r="J50" s="32">
        <v>3.69</v>
      </c>
      <c r="K50" s="32">
        <v>3.69</v>
      </c>
      <c r="L50" s="32">
        <v>3.69</v>
      </c>
      <c r="M50" t="s" s="48">
        <v>114</v>
      </c>
      <c r="N50" s="33">
        <f>G50/2</f>
        <v>2.145</v>
      </c>
      <c r="O50" s="34">
        <f>H50/2</f>
        <v>1.845</v>
      </c>
      <c r="P50" s="34">
        <f>I50/2</f>
        <v>1.845</v>
      </c>
      <c r="Q50" s="34">
        <f>J50/2</f>
        <v>1.845</v>
      </c>
      <c r="R50" s="34">
        <f>K50/2</f>
        <v>1.845</v>
      </c>
      <c r="S50" s="35">
        <f>L50/2</f>
        <v>1.845</v>
      </c>
      <c r="T50" s="36">
        <f>N50/N$94</f>
        <v>0.041218878237082</v>
      </c>
      <c r="U50" s="36">
        <f>O50/O$94</f>
        <v>0.0454182062006489</v>
      </c>
      <c r="V50" s="36">
        <f>P50/P$94</f>
        <v>0.0444600249926273</v>
      </c>
      <c r="W50" s="37">
        <f>Q50/$Q$94</f>
        <v>0.0460714145571163</v>
      </c>
      <c r="X50" s="38">
        <f>R50/$R$94</f>
        <v>0.0460944349996491</v>
      </c>
      <c r="Y50" s="39">
        <f>S50/$S$94</f>
        <v>0.0448117490171949</v>
      </c>
    </row>
    <row r="51" ht="15" customHeight="1">
      <c r="A51" s="27"/>
      <c r="B51" s="28"/>
      <c r="C51" s="28"/>
      <c r="D51" t="s" s="29">
        <v>30</v>
      </c>
      <c r="E51" t="s" s="30">
        <v>115</v>
      </c>
      <c r="F51" t="s" s="30">
        <v>32</v>
      </c>
      <c r="G51" s="32">
        <v>2.89</v>
      </c>
      <c r="H51" s="32">
        <v>2.29</v>
      </c>
      <c r="I51" s="32">
        <v>2.19</v>
      </c>
      <c r="J51" s="32">
        <v>2.39</v>
      </c>
      <c r="K51" s="32">
        <v>2.39</v>
      </c>
      <c r="L51" s="32">
        <v>2.39</v>
      </c>
      <c r="M51" s="28"/>
      <c r="N51" s="33">
        <f>G51/2</f>
        <v>1.445</v>
      </c>
      <c r="O51" s="34">
        <f>H51/2</f>
        <v>1.145</v>
      </c>
      <c r="P51" s="34">
        <f>I51/2</f>
        <v>1.095</v>
      </c>
      <c r="Q51" s="34">
        <f>J51/2</f>
        <v>1.195</v>
      </c>
      <c r="R51" s="34">
        <f>K51/2</f>
        <v>1.195</v>
      </c>
      <c r="S51" s="35">
        <f>L51/2</f>
        <v>1.195</v>
      </c>
      <c r="T51" s="36">
        <f>N51/N$95</f>
        <v>0.0382802301229059</v>
      </c>
      <c r="U51" s="36">
        <f>O51/O$95</f>
        <v>0.0369497870143281</v>
      </c>
      <c r="V51" s="36">
        <f>P51/P$95</f>
        <v>0.0356617507368466</v>
      </c>
      <c r="W51" s="37">
        <f>Q51/$Q$95</f>
        <v>0.0399111600955196</v>
      </c>
      <c r="X51" s="38">
        <f>R51/$R$95</f>
        <v>0.0401660420483001</v>
      </c>
      <c r="Y51" s="39">
        <f>S51/$S$95</f>
        <v>0.039281429252338</v>
      </c>
    </row>
    <row r="52" ht="15" customHeight="1">
      <c r="A52" s="27"/>
      <c r="B52" s="28"/>
      <c r="C52" s="40"/>
      <c r="D52" s="41"/>
      <c r="E52" t="s" s="31">
        <v>116</v>
      </c>
      <c r="F52" t="s" s="31">
        <v>32</v>
      </c>
      <c r="G52" s="42">
        <v>4.29</v>
      </c>
      <c r="H52" s="42">
        <v>3.99</v>
      </c>
      <c r="I52" s="42">
        <v>3.89</v>
      </c>
      <c r="J52" s="42">
        <v>4.39</v>
      </c>
      <c r="K52" s="42">
        <v>4.39</v>
      </c>
      <c r="L52" s="42">
        <v>4.39</v>
      </c>
      <c r="M52" s="28"/>
      <c r="N52" s="33">
        <f>G52/2</f>
        <v>2.145</v>
      </c>
      <c r="O52" s="34">
        <f>H52/2</f>
        <v>1.995</v>
      </c>
      <c r="P52" s="34">
        <f>I52/2</f>
        <v>1.945</v>
      </c>
      <c r="Q52" s="34">
        <f>J52/2</f>
        <v>2.195</v>
      </c>
      <c r="R52" s="34">
        <f>K52/2</f>
        <v>2.195</v>
      </c>
      <c r="S52" s="35">
        <f>L52/2</f>
        <v>2.195</v>
      </c>
      <c r="T52" s="36">
        <f>N52/N$96</f>
        <v>0.0369724530806068</v>
      </c>
      <c r="U52" s="36">
        <f>O52/O$96</f>
        <v>0.0400244761207355</v>
      </c>
      <c r="V52" s="36">
        <f>P52/P$96</f>
        <v>0.039171147430532</v>
      </c>
      <c r="W52" s="37">
        <f>Q52/$Q$96</f>
        <v>0.0448268702539508</v>
      </c>
      <c r="X52" s="38">
        <f>R52/$R$96</f>
        <v>0.0454186482003248</v>
      </c>
      <c r="Y52" s="39">
        <f>S52/$S$96</f>
        <v>0.0439062200478401</v>
      </c>
    </row>
    <row r="53" ht="15" customHeight="1">
      <c r="A53" s="27"/>
      <c r="B53" s="28"/>
      <c r="C53" s="28"/>
      <c r="D53" t="s" s="29">
        <v>30</v>
      </c>
      <c r="E53" t="s" s="31">
        <v>117</v>
      </c>
      <c r="F53" t="s" s="31">
        <v>32</v>
      </c>
      <c r="G53" s="49">
        <v>3.99</v>
      </c>
      <c r="H53" s="49">
        <v>3.99</v>
      </c>
      <c r="I53" s="49">
        <v>3.99</v>
      </c>
      <c r="J53" s="42">
        <v>4.49</v>
      </c>
      <c r="K53" s="50">
        <v>4.49</v>
      </c>
      <c r="L53" s="50">
        <v>4.49</v>
      </c>
      <c r="M53" s="28"/>
      <c r="N53" s="33">
        <f>G53/2</f>
        <v>1.995</v>
      </c>
      <c r="O53" s="34">
        <f>H53/2</f>
        <v>1.995</v>
      </c>
      <c r="P53" s="34">
        <f>I53/2</f>
        <v>1.995</v>
      </c>
      <c r="Q53" s="34">
        <f>J53/2</f>
        <v>2.245</v>
      </c>
      <c r="R53" s="34">
        <f>K53/2</f>
        <v>2.245</v>
      </c>
      <c r="S53" s="35">
        <f>L53/2</f>
        <v>2.245</v>
      </c>
      <c r="T53" s="36">
        <f>N53/N$97</f>
        <v>0.0418068085373904</v>
      </c>
      <c r="U53" s="36">
        <f>O53/O$97</f>
        <v>0.0498382442948326</v>
      </c>
      <c r="V53" s="36">
        <f>P53/P$97</f>
        <v>0.048317368822582</v>
      </c>
      <c r="W53" s="37">
        <f>Q53/$Q$97</f>
        <v>0.0549040707272038</v>
      </c>
      <c r="X53" s="38">
        <f>R53/$R$97</f>
        <v>0.0556250696861953</v>
      </c>
      <c r="Y53" s="39">
        <f>S53/$S$97</f>
        <v>0.0556250696861953</v>
      </c>
    </row>
    <row r="54" ht="15" customHeight="1">
      <c r="A54" t="s" s="46">
        <v>118</v>
      </c>
      <c r="B54" t="s" s="47">
        <v>119</v>
      </c>
      <c r="C54" s="40"/>
      <c r="D54" s="41"/>
      <c r="E54" t="s" s="30">
        <v>120</v>
      </c>
      <c r="F54" t="s" s="30">
        <v>43</v>
      </c>
      <c r="G54" s="32">
        <v>4.99</v>
      </c>
      <c r="H54" s="32">
        <v>4.29</v>
      </c>
      <c r="I54" s="32">
        <v>3.99</v>
      </c>
      <c r="J54" s="32">
        <v>3.99</v>
      </c>
      <c r="K54" s="32">
        <v>3.99</v>
      </c>
      <c r="L54" s="32">
        <v>3.99</v>
      </c>
      <c r="M54" t="s" s="48">
        <v>72</v>
      </c>
      <c r="N54" s="33">
        <f>G54/5</f>
        <v>0.998</v>
      </c>
      <c r="O54" s="34">
        <f>H54/5</f>
        <v>0.858</v>
      </c>
      <c r="P54" s="34">
        <f>I54/5</f>
        <v>0.798</v>
      </c>
      <c r="Q54" s="34">
        <f>J54/5</f>
        <v>0.798</v>
      </c>
      <c r="R54" s="34">
        <f>K54/5</f>
        <v>0.798</v>
      </c>
      <c r="S54" s="35">
        <f>L54/5</f>
        <v>0.798</v>
      </c>
      <c r="T54" s="36">
        <f>N54/N$94</f>
        <v>0.0191778277298871</v>
      </c>
      <c r="U54" s="36">
        <f>O54/O$94</f>
        <v>0.0211213121518465</v>
      </c>
      <c r="V54" s="36">
        <f>P54/P$94</f>
        <v>0.0192298644683559</v>
      </c>
      <c r="W54" s="37">
        <f>Q54/$Q$94</f>
        <v>0.0199268232068178</v>
      </c>
      <c r="X54" s="38">
        <f>R54/$R$94</f>
        <v>0.0199367800161084</v>
      </c>
      <c r="Y54" s="39">
        <f>S54/$S$94</f>
        <v>0.0193819922578436</v>
      </c>
    </row>
    <row r="55" ht="15" customHeight="1">
      <c r="A55" s="27"/>
      <c r="B55" s="28"/>
      <c r="C55" s="28"/>
      <c r="D55" t="s" s="29">
        <v>30</v>
      </c>
      <c r="E55" t="s" s="30">
        <v>121</v>
      </c>
      <c r="F55" t="s" s="30">
        <v>43</v>
      </c>
      <c r="G55" s="32">
        <v>8.49</v>
      </c>
      <c r="H55" s="32">
        <v>6.99</v>
      </c>
      <c r="I55" s="32">
        <v>5.89</v>
      </c>
      <c r="J55" s="32">
        <v>5.78</v>
      </c>
      <c r="K55" s="32">
        <v>5.78</v>
      </c>
      <c r="L55" s="32">
        <v>5.78</v>
      </c>
      <c r="M55" s="28"/>
      <c r="N55" s="33">
        <f>G55/5</f>
        <v>1.698</v>
      </c>
      <c r="O55" s="34">
        <f>H55/5</f>
        <v>1.398</v>
      </c>
      <c r="P55" s="34">
        <f>I55/5</f>
        <v>1.178</v>
      </c>
      <c r="Q55" s="34">
        <f>J55/5</f>
        <v>1.156</v>
      </c>
      <c r="R55" s="34">
        <f>K55/5</f>
        <v>1.156</v>
      </c>
      <c r="S55" s="35">
        <f>L55/5</f>
        <v>1.156</v>
      </c>
      <c r="T55" s="36">
        <f>N55/N$95</f>
        <v>0.0449825818330064</v>
      </c>
      <c r="U55" s="36">
        <f>O55/O$95</f>
        <v>0.0451142377694591</v>
      </c>
      <c r="V55" s="36">
        <f>P55/P$95</f>
        <v>0.0383648788748907</v>
      </c>
      <c r="W55" s="37">
        <f>Q55/$Q$95</f>
        <v>0.0386086201426114</v>
      </c>
      <c r="X55" s="38">
        <f>R55/$R$95</f>
        <v>0.0388551837722468</v>
      </c>
      <c r="Y55" s="39">
        <f>S55/$S$95</f>
        <v>0.0379994411846885</v>
      </c>
    </row>
    <row r="56" ht="15" customHeight="1">
      <c r="A56" s="27"/>
      <c r="B56" s="28"/>
      <c r="C56" s="40"/>
      <c r="D56" s="41"/>
      <c r="E56" t="s" s="31">
        <v>122</v>
      </c>
      <c r="F56" t="s" s="31">
        <v>43</v>
      </c>
      <c r="G56" s="42">
        <v>6.99</v>
      </c>
      <c r="H56" s="42">
        <v>5.99</v>
      </c>
      <c r="I56" s="42">
        <v>5.49</v>
      </c>
      <c r="J56" s="42">
        <v>5.49</v>
      </c>
      <c r="K56" s="42">
        <v>5.49</v>
      </c>
      <c r="L56" s="42">
        <v>5.49</v>
      </c>
      <c r="M56" s="28"/>
      <c r="N56" s="43">
        <f>G56/5</f>
        <v>1.398</v>
      </c>
      <c r="O56" s="44">
        <f>H56/5</f>
        <v>1.198</v>
      </c>
      <c r="P56" s="44">
        <f>I56/5</f>
        <v>1.098</v>
      </c>
      <c r="Q56" s="44">
        <f>J56/5</f>
        <v>1.098</v>
      </c>
      <c r="R56" s="44">
        <f>K56/5</f>
        <v>1.098</v>
      </c>
      <c r="S56" s="45">
        <f>L56/5</f>
        <v>1.098</v>
      </c>
      <c r="T56" s="36">
        <f>N56/N$96</f>
        <v>0.0240967316581298</v>
      </c>
      <c r="U56" s="36">
        <f>O56/O$96</f>
        <v>0.0240347480664868</v>
      </c>
      <c r="V56" s="36">
        <f>P56/P$96</f>
        <v>0.0221130693463877</v>
      </c>
      <c r="W56" s="37">
        <f>Q56/$Q$96</f>
        <v>0.0224236462591517</v>
      </c>
      <c r="X56" s="38">
        <f>R56/$R$96</f>
        <v>0.0227196700336932</v>
      </c>
      <c r="Y56" s="39">
        <f>S56/$S$96</f>
        <v>0.0219631114407874</v>
      </c>
    </row>
    <row r="57" ht="15" customHeight="1">
      <c r="A57" s="27"/>
      <c r="B57" s="28"/>
      <c r="C57" s="28"/>
      <c r="D57" t="s" s="62">
        <v>30</v>
      </c>
      <c r="E57" t="s" s="53">
        <v>123</v>
      </c>
      <c r="F57" t="s" s="53">
        <v>43</v>
      </c>
      <c r="G57" s="54"/>
      <c r="H57" s="54"/>
      <c r="I57" s="54"/>
      <c r="J57" s="54"/>
      <c r="K57" s="54"/>
      <c r="L57" s="54"/>
      <c r="M57" s="28"/>
      <c r="N57" s="55"/>
      <c r="O57" s="56"/>
      <c r="P57" s="56"/>
      <c r="Q57" s="56"/>
      <c r="R57" s="56"/>
      <c r="S57" s="57"/>
      <c r="T57" s="58"/>
      <c r="U57" s="58"/>
      <c r="V57" s="58"/>
      <c r="W57" s="59"/>
      <c r="X57" s="60"/>
      <c r="Y57" s="61"/>
    </row>
    <row r="58" ht="15" customHeight="1">
      <c r="A58" t="s" s="46">
        <v>124</v>
      </c>
      <c r="B58" t="s" s="47">
        <v>125</v>
      </c>
      <c r="C58" s="40"/>
      <c r="D58" s="41"/>
      <c r="E58" t="s" s="30">
        <v>126</v>
      </c>
      <c r="F58" t="s" s="30">
        <v>39</v>
      </c>
      <c r="G58" s="32">
        <v>3.29</v>
      </c>
      <c r="H58" s="32">
        <v>2.49</v>
      </c>
      <c r="I58" s="32">
        <v>2.49</v>
      </c>
      <c r="J58" s="32">
        <v>2.49</v>
      </c>
      <c r="K58" s="32">
        <v>2.59</v>
      </c>
      <c r="L58" s="32">
        <v>2.39</v>
      </c>
      <c r="M58" t="s" s="63">
        <v>127</v>
      </c>
      <c r="N58" s="33">
        <f>G58/2</f>
        <v>1.645</v>
      </c>
      <c r="O58" s="34">
        <f>H58/2</f>
        <v>1.245</v>
      </c>
      <c r="P58" s="34">
        <f>I58/2</f>
        <v>1.245</v>
      </c>
      <c r="Q58" s="34">
        <f>J58/2</f>
        <v>1.245</v>
      </c>
      <c r="R58" s="34">
        <f>K58/2</f>
        <v>1.295</v>
      </c>
      <c r="S58" s="35">
        <f>L58/2</f>
        <v>1.195</v>
      </c>
      <c r="T58" s="36">
        <f>N58/N$94</f>
        <v>0.0316107481118881</v>
      </c>
      <c r="U58" s="36">
        <f>O58/O$94</f>
        <v>0.0306480578427143</v>
      </c>
      <c r="V58" s="36">
        <f>P58/P$94</f>
        <v>0.0300014802795778</v>
      </c>
      <c r="W58" s="37">
        <f>Q58/$Q$94</f>
        <v>0.0310888407174037</v>
      </c>
      <c r="X58" s="38">
        <f>R58/$R$94</f>
        <v>0.0323535465173688</v>
      </c>
      <c r="Y58" s="39">
        <f>S58/$S$94</f>
        <v>0.0290244119650666</v>
      </c>
    </row>
    <row r="59" ht="15" customHeight="1">
      <c r="A59" s="27"/>
      <c r="B59" s="28"/>
      <c r="C59" s="28"/>
      <c r="D59" t="s" s="29">
        <v>30</v>
      </c>
      <c r="E59" t="s" s="30">
        <v>128</v>
      </c>
      <c r="F59" t="s" s="30">
        <v>39</v>
      </c>
      <c r="G59" s="32">
        <v>2.39</v>
      </c>
      <c r="H59" s="32">
        <v>1.79</v>
      </c>
      <c r="I59" s="32">
        <v>1.59</v>
      </c>
      <c r="J59" s="32">
        <v>1.49</v>
      </c>
      <c r="K59" s="32">
        <v>2.09</v>
      </c>
      <c r="L59" s="32">
        <v>2.39</v>
      </c>
      <c r="M59" s="28"/>
      <c r="N59" s="33">
        <f>G59/2</f>
        <v>1.195</v>
      </c>
      <c r="O59" s="34">
        <f>H59/2</f>
        <v>0.895</v>
      </c>
      <c r="P59" s="34">
        <f>I59/2</f>
        <v>0.795</v>
      </c>
      <c r="Q59" s="34">
        <f>J59/2</f>
        <v>0.745</v>
      </c>
      <c r="R59" s="34">
        <f>K59/2</f>
        <v>1.045</v>
      </c>
      <c r="S59" s="35">
        <f>L59/2</f>
        <v>1.195</v>
      </c>
      <c r="T59" s="36">
        <f>N59/N$95</f>
        <v>0.0316573529390122</v>
      </c>
      <c r="U59" s="36">
        <f>O59/O$95</f>
        <v>0.0288821479282303</v>
      </c>
      <c r="V59" s="36">
        <f>P59/P$95</f>
        <v>0.0258914080692174</v>
      </c>
      <c r="W59" s="37">
        <f>Q59/$Q$95</f>
        <v>0.0248818529465792</v>
      </c>
      <c r="X59" s="38">
        <f>R59/$R$95</f>
        <v>0.0351242794480951</v>
      </c>
      <c r="Y59" s="39">
        <f>S59/$S$95</f>
        <v>0.039281429252338</v>
      </c>
    </row>
    <row r="60" ht="15" customHeight="1">
      <c r="A60" s="27"/>
      <c r="B60" s="28"/>
      <c r="C60" s="40"/>
      <c r="D60" s="41"/>
      <c r="E60" t="s" s="31">
        <v>129</v>
      </c>
      <c r="F60" t="s" s="31">
        <v>39</v>
      </c>
      <c r="G60" s="42">
        <v>3.29</v>
      </c>
      <c r="H60" s="42">
        <v>2.49</v>
      </c>
      <c r="I60" s="42">
        <v>2.59</v>
      </c>
      <c r="J60" s="42">
        <v>2.69</v>
      </c>
      <c r="K60" s="42">
        <v>2.59</v>
      </c>
      <c r="L60" s="42">
        <v>2.59</v>
      </c>
      <c r="M60" s="28"/>
      <c r="N60" s="33">
        <f>G60/2</f>
        <v>1.645</v>
      </c>
      <c r="O60" s="34">
        <f>H60/2</f>
        <v>1.245</v>
      </c>
      <c r="P60" s="34">
        <f>I60/2</f>
        <v>1.295</v>
      </c>
      <c r="Q60" s="34">
        <f>J60/2</f>
        <v>1.345</v>
      </c>
      <c r="R60" s="34">
        <f>K60/2</f>
        <v>1.295</v>
      </c>
      <c r="S60" s="35">
        <f>L60/2</f>
        <v>1.295</v>
      </c>
      <c r="T60" s="36">
        <f>N60/N$96</f>
        <v>0.0283541656492299</v>
      </c>
      <c r="U60" s="36">
        <f>O60/O$96</f>
        <v>0.0249776805866244</v>
      </c>
      <c r="V60" s="36">
        <f>P60/P$96</f>
        <v>0.0260805326079891</v>
      </c>
      <c r="W60" s="37">
        <f>Q60/$Q$96</f>
        <v>0.0274679455542432</v>
      </c>
      <c r="X60" s="38">
        <f>R60/$R$96</f>
        <v>0.0267959678448386</v>
      </c>
      <c r="Y60" s="39">
        <f>S60/$S$96</f>
        <v>0.0259036696865389</v>
      </c>
    </row>
    <row r="61" ht="15" customHeight="1">
      <c r="A61" s="27"/>
      <c r="B61" s="28"/>
      <c r="C61" s="28"/>
      <c r="D61" t="s" s="29">
        <v>30</v>
      </c>
      <c r="E61" t="s" s="31">
        <v>130</v>
      </c>
      <c r="F61" t="s" s="31">
        <v>39</v>
      </c>
      <c r="G61" s="42">
        <v>3.19</v>
      </c>
      <c r="H61" s="42">
        <v>1.99</v>
      </c>
      <c r="I61" s="42">
        <v>2.59</v>
      </c>
      <c r="J61" s="42">
        <v>2.59</v>
      </c>
      <c r="K61" s="42">
        <v>2.49</v>
      </c>
      <c r="L61" s="42">
        <v>2.49</v>
      </c>
      <c r="M61" s="28"/>
      <c r="N61" s="33">
        <f>G61/2</f>
        <v>1.595</v>
      </c>
      <c r="O61" s="34">
        <f>H61/2</f>
        <v>0.995</v>
      </c>
      <c r="P61" s="34">
        <f>I61/2</f>
        <v>1.295</v>
      </c>
      <c r="Q61" s="34">
        <f>J61/2</f>
        <v>1.295</v>
      </c>
      <c r="R61" s="34">
        <f>K61/2</f>
        <v>1.245</v>
      </c>
      <c r="S61" s="35">
        <f>L61/2</f>
        <v>1.245</v>
      </c>
      <c r="T61" s="36">
        <f>N61/N$97</f>
        <v>0.0334244910361592</v>
      </c>
      <c r="U61" s="36">
        <f>O61/O$97</f>
        <v>0.0248566682071972</v>
      </c>
      <c r="V61" s="36">
        <f>P61/P$97</f>
        <v>0.0313639060778164</v>
      </c>
      <c r="W61" s="37">
        <f>Q61/$Q$97</f>
        <v>0.0316707223125741</v>
      </c>
      <c r="X61" s="38">
        <f>R61/$R$97</f>
        <v>0.0308477557947943</v>
      </c>
      <c r="Y61" s="39">
        <f>S61/$S$97</f>
        <v>0.0308477557947943</v>
      </c>
    </row>
    <row r="62" ht="15" customHeight="1">
      <c r="A62" t="s" s="46">
        <v>131</v>
      </c>
      <c r="B62" t="s" s="47">
        <v>132</v>
      </c>
      <c r="C62" s="40"/>
      <c r="D62" s="41"/>
      <c r="E62" t="s" s="30">
        <v>133</v>
      </c>
      <c r="F62" t="s" s="30">
        <v>134</v>
      </c>
      <c r="G62" s="32">
        <v>7.49</v>
      </c>
      <c r="H62" s="32">
        <v>5.49</v>
      </c>
      <c r="I62" s="32">
        <v>5.99</v>
      </c>
      <c r="J62" s="32">
        <v>5.99</v>
      </c>
      <c r="K62" s="50">
        <v>5.99</v>
      </c>
      <c r="L62" s="50">
        <v>5.99</v>
      </c>
      <c r="M62" t="s" s="48">
        <v>135</v>
      </c>
      <c r="N62" s="33">
        <f>G62/0.75*0.3</f>
        <v>2.996</v>
      </c>
      <c r="O62" s="34">
        <f>H62/0.75*0.3</f>
        <v>2.196</v>
      </c>
      <c r="P62" s="34">
        <f>I62/0.75*0.3</f>
        <v>2.396</v>
      </c>
      <c r="Q62" s="34">
        <f>J62/0.75*0.3</f>
        <v>2.396</v>
      </c>
      <c r="R62" s="34">
        <f>K62/0.75*0.3</f>
        <v>2.396</v>
      </c>
      <c r="S62" s="35">
        <f>L62/0.75*0.3</f>
        <v>2.396</v>
      </c>
      <c r="T62" s="36">
        <f>N62/N$94</f>
        <v>0.0575719157101621</v>
      </c>
      <c r="U62" s="36">
        <f>O62/O$94</f>
        <v>0.0540587429900407</v>
      </c>
      <c r="V62" s="36">
        <f>P62/P$94</f>
        <v>0.0577377885541111</v>
      </c>
      <c r="W62" s="37">
        <f>Q62/$Q$94</f>
        <v>0.0598304115332524</v>
      </c>
      <c r="X62" s="38">
        <f>R62/$R$94</f>
        <v>0.0598603069155334</v>
      </c>
      <c r="Y62" s="39">
        <f>S62/$S$94</f>
        <v>0.0581945531952298</v>
      </c>
    </row>
    <row r="63" ht="15" customHeight="1">
      <c r="A63" s="27"/>
      <c r="B63" s="28"/>
      <c r="C63" s="28"/>
      <c r="D63" t="s" s="29">
        <v>30</v>
      </c>
      <c r="E63" t="s" s="30">
        <v>136</v>
      </c>
      <c r="F63" t="s" s="30">
        <v>134</v>
      </c>
      <c r="G63" s="32">
        <v>6.99</v>
      </c>
      <c r="H63" s="32">
        <v>4.99</v>
      </c>
      <c r="I63" s="32">
        <v>5.99</v>
      </c>
      <c r="J63" s="32">
        <v>5.99</v>
      </c>
      <c r="K63" s="32">
        <v>5.99</v>
      </c>
      <c r="L63" s="32">
        <v>5.99</v>
      </c>
      <c r="M63" s="28"/>
      <c r="N63" s="33">
        <f>G63/0.75*0.3</f>
        <v>2.796</v>
      </c>
      <c r="O63" s="34">
        <f>H63/0.75*0.3</f>
        <v>1.996</v>
      </c>
      <c r="P63" s="34">
        <f>I63/0.75*0.3</f>
        <v>2.396</v>
      </c>
      <c r="Q63" s="34">
        <f>J63/0.75*0.3</f>
        <v>2.396</v>
      </c>
      <c r="R63" s="34">
        <f>K63/0.75*0.3</f>
        <v>2.396</v>
      </c>
      <c r="S63" s="35">
        <f>L63/0.75*0.3</f>
        <v>2.396</v>
      </c>
      <c r="T63" s="36">
        <f>N63/N$95</f>
        <v>0.0740702584246678</v>
      </c>
      <c r="U63" s="36">
        <f>O63/O$95</f>
        <v>0.0644120304634052</v>
      </c>
      <c r="V63" s="36">
        <f>P63/P$95</f>
        <v>0.0780324701054653</v>
      </c>
      <c r="W63" s="37">
        <f>Q63/$Q$95</f>
        <v>0.0800227109530251</v>
      </c>
      <c r="X63" s="38">
        <f>R63/$R$95</f>
        <v>0.0805337546006084</v>
      </c>
      <c r="Y63" s="39">
        <f>S63/$S$95</f>
        <v>0.0787600874381605</v>
      </c>
    </row>
    <row r="64" ht="15" customHeight="1">
      <c r="A64" s="27"/>
      <c r="B64" s="28"/>
      <c r="C64" s="40"/>
      <c r="D64" s="41"/>
      <c r="E64" t="s" s="31">
        <v>137</v>
      </c>
      <c r="F64" t="s" s="31">
        <v>134</v>
      </c>
      <c r="G64" s="42">
        <v>9.99</v>
      </c>
      <c r="H64" s="42">
        <v>9.49</v>
      </c>
      <c r="I64" s="42">
        <v>9.49</v>
      </c>
      <c r="J64" s="42">
        <v>9.49</v>
      </c>
      <c r="K64" s="42">
        <f>6.33/0.5*0.75</f>
        <v>9.494999999999999</v>
      </c>
      <c r="L64" s="42">
        <f>8.99/0.5*0.75</f>
        <v>13.485</v>
      </c>
      <c r="M64" s="28"/>
      <c r="N64" s="43">
        <f>G64/0.75*0.3</f>
        <v>3.996</v>
      </c>
      <c r="O64" s="44">
        <f>H64/0.75*0.3</f>
        <v>3.796</v>
      </c>
      <c r="P64" s="44">
        <f>I64/0.75*0.3</f>
        <v>3.796</v>
      </c>
      <c r="Q64" s="44">
        <f>J64/0.75*0.3</f>
        <v>3.796</v>
      </c>
      <c r="R64" s="44">
        <f>K64/0.75*0.3</f>
        <v>3.798</v>
      </c>
      <c r="S64" s="45">
        <f>L64/0.75*0.3</f>
        <v>5.394</v>
      </c>
      <c r="T64" s="36">
        <f>N64/N$96</f>
        <v>0.068877353151564</v>
      </c>
      <c r="U64" s="36">
        <f>O64/O$96</f>
        <v>0.07615684779664759</v>
      </c>
      <c r="V64" s="36">
        <f>P64/P$96</f>
        <v>0.07644919056365</v>
      </c>
      <c r="W64" s="37">
        <f>Q64/$Q$96</f>
        <v>0.0775229154824589</v>
      </c>
      <c r="X64" s="38">
        <f>R64/$R$96</f>
        <v>0.078587711100152</v>
      </c>
      <c r="Y64" s="39">
        <f>S64/$S$96</f>
        <v>0.107895285165398</v>
      </c>
    </row>
    <row r="65" ht="15" customHeight="1">
      <c r="A65" s="27"/>
      <c r="B65" s="28"/>
      <c r="C65" s="28"/>
      <c r="D65" t="s" s="29">
        <v>30</v>
      </c>
      <c r="E65" t="s" s="30">
        <v>138</v>
      </c>
      <c r="F65" t="s" s="30">
        <v>139</v>
      </c>
      <c r="G65" s="49">
        <v>5.99</v>
      </c>
      <c r="H65" s="49">
        <v>4.49</v>
      </c>
      <c r="I65" s="49">
        <v>4.99</v>
      </c>
      <c r="J65" s="49">
        <v>4.99</v>
      </c>
      <c r="K65" s="49">
        <v>4.99</v>
      </c>
      <c r="L65" s="49">
        <v>4.99</v>
      </c>
      <c r="M65" s="28"/>
      <c r="N65" s="43">
        <f>G65/0.5*0.3</f>
        <v>3.594</v>
      </c>
      <c r="O65" s="44">
        <f>H65/0.5*0.3</f>
        <v>2.694</v>
      </c>
      <c r="P65" s="44">
        <f>I65/0.5*0.3</f>
        <v>2.994</v>
      </c>
      <c r="Q65" s="44">
        <f>J65/0.5*0.3</f>
        <v>2.994</v>
      </c>
      <c r="R65" s="44">
        <f>K65/0.5*0.3</f>
        <v>2.994</v>
      </c>
      <c r="S65" s="45">
        <f>L65/0.5*0.3</f>
        <v>2.994</v>
      </c>
      <c r="T65" s="36">
        <f>N65/N$97</f>
        <v>0.07531512274856191</v>
      </c>
      <c r="U65" s="36">
        <f>O65/O$97</f>
        <v>0.0673003659800897</v>
      </c>
      <c r="V65" s="36">
        <f>P65/P$97</f>
        <v>0.07251238208261181</v>
      </c>
      <c r="W65" s="37">
        <f>Q65/$Q$97</f>
        <v>0.0732217317404224</v>
      </c>
      <c r="X65" s="38">
        <f>R65/$R$97</f>
        <v>0.07418327779085469</v>
      </c>
      <c r="Y65" s="39">
        <f>S65/$S$97</f>
        <v>0.07418327779085469</v>
      </c>
    </row>
    <row r="66" ht="15" customHeight="1">
      <c r="A66" t="s" s="46">
        <v>140</v>
      </c>
      <c r="B66" t="s" s="47">
        <v>141</v>
      </c>
      <c r="C66" s="40"/>
      <c r="D66" s="41"/>
      <c r="E66" t="s" s="30">
        <v>142</v>
      </c>
      <c r="F66" t="s" s="30">
        <v>38</v>
      </c>
      <c r="G66" s="32">
        <v>2.99</v>
      </c>
      <c r="H66" s="32">
        <v>2.69</v>
      </c>
      <c r="I66" s="32">
        <v>2.69</v>
      </c>
      <c r="J66" s="32">
        <v>2.49</v>
      </c>
      <c r="K66" s="32">
        <v>1.99</v>
      </c>
      <c r="L66" s="32">
        <v>2.79</v>
      </c>
      <c r="M66" t="s" s="48">
        <v>38</v>
      </c>
      <c r="N66" s="33">
        <f>G66</f>
        <v>2.99</v>
      </c>
      <c r="O66" s="34">
        <f>H66</f>
        <v>2.69</v>
      </c>
      <c r="P66" s="34">
        <f>I66</f>
        <v>2.69</v>
      </c>
      <c r="Q66" s="34">
        <f>J66</f>
        <v>2.49</v>
      </c>
      <c r="R66" s="34">
        <f>K66</f>
        <v>1.99</v>
      </c>
      <c r="S66" s="35">
        <f>L66</f>
        <v>2.79</v>
      </c>
      <c r="T66" s="36">
        <f>N66/N$94</f>
        <v>0.0574566181486597</v>
      </c>
      <c r="U66" s="36">
        <f>O66/O$94</f>
        <v>0.0662194984714069</v>
      </c>
      <c r="V66" s="36">
        <f>P66/P$94</f>
        <v>0.06482247546350529</v>
      </c>
      <c r="W66" s="37">
        <f>Q66/$Q$94</f>
        <v>0.0621776814348074</v>
      </c>
      <c r="X66" s="38">
        <f>R66/$R$94</f>
        <v>0.0497170328722502</v>
      </c>
      <c r="Y66" s="39">
        <f>S66/$S$94</f>
        <v>0.0677641082699045</v>
      </c>
    </row>
    <row r="67" ht="15" customHeight="1">
      <c r="A67" s="27"/>
      <c r="B67" s="28"/>
      <c r="C67" s="28"/>
      <c r="D67" t="s" s="29">
        <v>30</v>
      </c>
      <c r="E67" t="s" s="30">
        <v>143</v>
      </c>
      <c r="F67" t="s" s="30">
        <v>38</v>
      </c>
      <c r="G67" s="32">
        <v>1.79</v>
      </c>
      <c r="H67" s="32">
        <v>1.69</v>
      </c>
      <c r="I67" s="32">
        <v>1.69</v>
      </c>
      <c r="J67" s="32">
        <v>1.39</v>
      </c>
      <c r="K67" s="32">
        <v>1.39</v>
      </c>
      <c r="L67" s="32">
        <v>1.99</v>
      </c>
      <c r="M67" s="28"/>
      <c r="N67" s="33">
        <f>G67</f>
        <v>1.79</v>
      </c>
      <c r="O67" s="34">
        <f>H67</f>
        <v>1.69</v>
      </c>
      <c r="P67" s="34">
        <f>I67</f>
        <v>1.69</v>
      </c>
      <c r="Q67" s="34">
        <f>J67</f>
        <v>1.39</v>
      </c>
      <c r="R67" s="34">
        <f>K67</f>
        <v>1.39</v>
      </c>
      <c r="S67" s="35">
        <f>L67</f>
        <v>1.99</v>
      </c>
      <c r="T67" s="36">
        <f>N67/N$95</f>
        <v>0.0474198006366793</v>
      </c>
      <c r="U67" s="36">
        <f>O67/O$95</f>
        <v>0.0545372402220214</v>
      </c>
      <c r="V67" s="36">
        <f>P67/P$95</f>
        <v>0.0550395970276446</v>
      </c>
      <c r="W67" s="37">
        <f>Q67/$Q$95</f>
        <v>0.0464238598600605</v>
      </c>
      <c r="X67" s="38">
        <f>R67/$R$95</f>
        <v>0.0467203334285666</v>
      </c>
      <c r="Y67" s="39">
        <f>S67/$S$95</f>
        <v>0.06541426293903981</v>
      </c>
    </row>
    <row r="68" ht="15" customHeight="1">
      <c r="A68" s="27"/>
      <c r="B68" s="28"/>
      <c r="C68" s="40"/>
      <c r="D68" s="41"/>
      <c r="E68" t="s" s="31">
        <v>144</v>
      </c>
      <c r="F68" t="s" s="31">
        <v>38</v>
      </c>
      <c r="G68" s="42">
        <v>2.99</v>
      </c>
      <c r="H68" s="42">
        <v>2.69</v>
      </c>
      <c r="I68" s="42">
        <v>2.69</v>
      </c>
      <c r="J68" s="42">
        <v>2.49</v>
      </c>
      <c r="K68" s="42">
        <v>2.49</v>
      </c>
      <c r="L68" s="42">
        <v>2.99</v>
      </c>
      <c r="M68" s="28"/>
      <c r="N68" s="43">
        <f>G68</f>
        <v>2.99</v>
      </c>
      <c r="O68" s="44">
        <f>H68</f>
        <v>2.69</v>
      </c>
      <c r="P68" s="44">
        <f>I68</f>
        <v>2.69</v>
      </c>
      <c r="Q68" s="44">
        <f>J68</f>
        <v>2.49</v>
      </c>
      <c r="R68" s="44">
        <f>K68</f>
        <v>2.49</v>
      </c>
      <c r="S68" s="45">
        <f>L68</f>
        <v>2.99</v>
      </c>
      <c r="T68" s="36">
        <f>N68/N$96</f>
        <v>0.0515373588396338</v>
      </c>
      <c r="U68" s="36">
        <f>O68/O$96</f>
        <v>0.0539678399823451</v>
      </c>
      <c r="V68" s="36">
        <f>P68/P$96</f>
        <v>0.054175005957908</v>
      </c>
      <c r="W68" s="37">
        <f>Q68/$Q$96</f>
        <v>0.050851438237967</v>
      </c>
      <c r="X68" s="38">
        <f>R68/$R$96</f>
        <v>0.051522748983512</v>
      </c>
      <c r="Y68" s="39">
        <f>S68/$S$96</f>
        <v>0.0598084728669895</v>
      </c>
    </row>
    <row r="69" ht="15" customHeight="1">
      <c r="A69" s="27"/>
      <c r="B69" s="28"/>
      <c r="C69" s="28"/>
      <c r="D69" t="s" s="29">
        <v>30</v>
      </c>
      <c r="E69" t="s" s="31">
        <v>145</v>
      </c>
      <c r="F69" t="s" s="31">
        <v>38</v>
      </c>
      <c r="G69" s="42">
        <v>2.49</v>
      </c>
      <c r="H69" s="42">
        <v>2.49</v>
      </c>
      <c r="I69" s="42">
        <v>2.49</v>
      </c>
      <c r="J69" s="42">
        <v>1.99</v>
      </c>
      <c r="K69" s="42">
        <v>1.99</v>
      </c>
      <c r="L69" s="42">
        <v>2.49</v>
      </c>
      <c r="M69" s="28"/>
      <c r="N69" s="43">
        <f>G69</f>
        <v>2.49</v>
      </c>
      <c r="O69" s="44">
        <f>H69</f>
        <v>2.49</v>
      </c>
      <c r="P69" s="44">
        <f>I69</f>
        <v>2.49</v>
      </c>
      <c r="Q69" s="44">
        <f>J69</f>
        <v>1.99</v>
      </c>
      <c r="R69" s="44">
        <f>K69</f>
        <v>1.99</v>
      </c>
      <c r="S69" s="45">
        <f>L69</f>
        <v>2.49</v>
      </c>
      <c r="T69" s="36">
        <f>N69/N$97</f>
        <v>0.0521799264451639</v>
      </c>
      <c r="U69" s="36">
        <f>O69/O$97</f>
        <v>0.0622041244582121</v>
      </c>
      <c r="V69" s="36">
        <f>P69/P$97</f>
        <v>0.0603058889063806</v>
      </c>
      <c r="W69" s="37">
        <f>Q69/$Q$97</f>
        <v>0.0486677508895927</v>
      </c>
      <c r="X69" s="38">
        <f>R69/$R$97</f>
        <v>0.0493068546438881</v>
      </c>
      <c r="Y69" s="39">
        <f>S69/$S$97</f>
        <v>0.0616955115895886</v>
      </c>
    </row>
    <row r="70" ht="15" customHeight="1">
      <c r="A70" t="s" s="46">
        <v>146</v>
      </c>
      <c r="B70" t="s" s="47">
        <v>147</v>
      </c>
      <c r="C70" s="40"/>
      <c r="D70" s="41"/>
      <c r="E70" t="s" s="30">
        <v>148</v>
      </c>
      <c r="F70" t="s" s="30">
        <v>38</v>
      </c>
      <c r="G70" s="32">
        <v>1.99</v>
      </c>
      <c r="H70" s="32">
        <v>1.89</v>
      </c>
      <c r="I70" s="32">
        <v>1.89</v>
      </c>
      <c r="J70" s="32">
        <v>1.79</v>
      </c>
      <c r="K70" s="32">
        <v>1.99</v>
      </c>
      <c r="L70" s="32">
        <v>1.99</v>
      </c>
      <c r="M70" t="s" s="48">
        <v>38</v>
      </c>
      <c r="N70" s="33">
        <f>G70</f>
        <v>1.99</v>
      </c>
      <c r="O70" s="34">
        <f>H70</f>
        <v>1.89</v>
      </c>
      <c r="P70" s="34">
        <f>I70</f>
        <v>1.89</v>
      </c>
      <c r="Q70" s="34">
        <f>J70</f>
        <v>1.79</v>
      </c>
      <c r="R70" s="34">
        <f>K70</f>
        <v>1.99</v>
      </c>
      <c r="S70" s="35">
        <f>L70</f>
        <v>1.99</v>
      </c>
      <c r="T70" s="36">
        <f>N70/N$94</f>
        <v>0.0382403578982719</v>
      </c>
      <c r="U70" s="36">
        <f>O70/O$94</f>
        <v>0.046525967327494</v>
      </c>
      <c r="V70" s="36">
        <f>P70/P$94</f>
        <v>0.045544415846106</v>
      </c>
      <c r="W70" s="37">
        <f>Q70/$Q$94</f>
        <v>0.0446980119551427</v>
      </c>
      <c r="X70" s="38">
        <f>R70/$R$94</f>
        <v>0.0497170328722502</v>
      </c>
      <c r="Y70" s="39">
        <f>S70/$S$94</f>
        <v>0.048333539590362</v>
      </c>
    </row>
    <row r="71" ht="15" customHeight="1">
      <c r="A71" s="27"/>
      <c r="B71" s="28"/>
      <c r="C71" s="28"/>
      <c r="D71" t="s" s="29">
        <v>30</v>
      </c>
      <c r="E71" t="s" s="30">
        <v>147</v>
      </c>
      <c r="F71" t="s" s="30">
        <v>38</v>
      </c>
      <c r="G71" s="32">
        <v>1.49</v>
      </c>
      <c r="H71" s="32">
        <v>1.19</v>
      </c>
      <c r="I71" s="32">
        <v>1.39</v>
      </c>
      <c r="J71" s="32">
        <v>1.29</v>
      </c>
      <c r="K71" s="32">
        <v>1.39</v>
      </c>
      <c r="L71" s="32">
        <v>1.39</v>
      </c>
      <c r="M71" s="28"/>
      <c r="N71" s="33">
        <f>G71</f>
        <v>1.49</v>
      </c>
      <c r="O71" s="34">
        <f>H71</f>
        <v>1.19</v>
      </c>
      <c r="P71" s="34">
        <f>I71</f>
        <v>1.39</v>
      </c>
      <c r="Q71" s="34">
        <f>J71</f>
        <v>1.29</v>
      </c>
      <c r="R71" s="34">
        <f>K71</f>
        <v>1.39</v>
      </c>
      <c r="S71" s="35">
        <f>L71</f>
        <v>1.39</v>
      </c>
      <c r="T71" s="36">
        <f>N71/N$95</f>
        <v>0.0394723480160068</v>
      </c>
      <c r="U71" s="36">
        <f>O71/O$95</f>
        <v>0.0384019620498257</v>
      </c>
      <c r="V71" s="36">
        <f>P71/P$95</f>
        <v>0.0452692543600154</v>
      </c>
      <c r="W71" s="37">
        <f>Q71/$Q$95</f>
        <v>0.0430840138269626</v>
      </c>
      <c r="X71" s="38">
        <f>R71/$R$95</f>
        <v>0.0467203334285666</v>
      </c>
      <c r="Y71" s="39">
        <f>S71/$S$95</f>
        <v>0.0456913695905856</v>
      </c>
    </row>
    <row r="72" ht="15" customHeight="1">
      <c r="A72" s="27"/>
      <c r="B72" s="28"/>
      <c r="C72" s="40"/>
      <c r="D72" s="40"/>
      <c r="E72" t="s" s="30">
        <v>149</v>
      </c>
      <c r="F72" t="s" s="30">
        <v>38</v>
      </c>
      <c r="G72" s="49">
        <v>2.49</v>
      </c>
      <c r="H72" s="49">
        <v>1.99</v>
      </c>
      <c r="I72" s="49">
        <v>1.99</v>
      </c>
      <c r="J72" s="42">
        <v>1.99</v>
      </c>
      <c r="K72" s="42">
        <v>1.99</v>
      </c>
      <c r="L72" s="42">
        <v>2.29</v>
      </c>
      <c r="M72" s="28"/>
      <c r="N72" s="43">
        <f>G72</f>
        <v>2.49</v>
      </c>
      <c r="O72" s="44">
        <f>H72</f>
        <v>1.99</v>
      </c>
      <c r="P72" s="44">
        <f>I72</f>
        <v>1.99</v>
      </c>
      <c r="Q72" s="44">
        <f>J72</f>
        <v>1.99</v>
      </c>
      <c r="R72" s="44">
        <f>K72</f>
        <v>1.99</v>
      </c>
      <c r="S72" s="45">
        <f>L72</f>
        <v>2.29</v>
      </c>
      <c r="T72" s="36">
        <f>N72/N$96</f>
        <v>0.0429190714082569</v>
      </c>
      <c r="U72" s="36">
        <f>O72/O$96</f>
        <v>0.0399241641505081</v>
      </c>
      <c r="V72" s="36">
        <f>P72/P$96</f>
        <v>0.0400774207644003</v>
      </c>
      <c r="W72" s="36">
        <f>Q72/$Q$96</f>
        <v>0.0406403060616684</v>
      </c>
      <c r="X72" s="37">
        <f>R72/$R$96</f>
        <v>0.0411768154526863</v>
      </c>
      <c r="Y72" s="39">
        <f>S72/$S$96</f>
        <v>0.0458064892526441</v>
      </c>
    </row>
    <row r="73" ht="15" customHeight="1">
      <c r="A73" s="27"/>
      <c r="B73" s="28"/>
      <c r="C73" s="28"/>
      <c r="D73" t="s" s="29">
        <v>30</v>
      </c>
      <c r="E73" t="s" s="31">
        <v>150</v>
      </c>
      <c r="F73" t="s" s="31">
        <v>38</v>
      </c>
      <c r="G73" s="42">
        <v>2.39</v>
      </c>
      <c r="H73" s="42">
        <v>1.89</v>
      </c>
      <c r="I73" s="42">
        <v>1.89</v>
      </c>
      <c r="J73" s="42">
        <v>1.89</v>
      </c>
      <c r="K73" s="42">
        <v>1.89</v>
      </c>
      <c r="L73" s="42">
        <v>1.99</v>
      </c>
      <c r="M73" s="28"/>
      <c r="N73" s="43">
        <f>G73</f>
        <v>2.39</v>
      </c>
      <c r="O73" s="44">
        <f>H73</f>
        <v>1.89</v>
      </c>
      <c r="P73" s="44">
        <f>I73</f>
        <v>1.89</v>
      </c>
      <c r="Q73" s="44">
        <f>J73</f>
        <v>1.89</v>
      </c>
      <c r="R73" s="44">
        <f>K73</f>
        <v>1.89</v>
      </c>
      <c r="S73" s="45">
        <f>L73</f>
        <v>1.99</v>
      </c>
      <c r="T73" s="36">
        <f>N73/N$97</f>
        <v>0.0500843470698561</v>
      </c>
      <c r="U73" s="36">
        <f>O73/O$97</f>
        <v>0.0472151788056308</v>
      </c>
      <c r="V73" s="36">
        <f>P73/P$97</f>
        <v>0.0457743494108672</v>
      </c>
      <c r="W73" s="37">
        <f>Q73/$Q$97</f>
        <v>0.0462221352670001</v>
      </c>
      <c r="X73" s="38">
        <f>R73/$R$97</f>
        <v>0.046829123254748</v>
      </c>
      <c r="Y73" s="39">
        <f>S73/$S$97</f>
        <v>0.0493068546438881</v>
      </c>
    </row>
    <row r="74" ht="15" customHeight="1">
      <c r="A74" t="s" s="46">
        <v>151</v>
      </c>
      <c r="B74" t="s" s="47">
        <v>152</v>
      </c>
      <c r="C74" s="40"/>
      <c r="D74" s="41"/>
      <c r="E74" t="s" s="30">
        <v>153</v>
      </c>
      <c r="F74" t="s" s="30">
        <v>154</v>
      </c>
      <c r="G74" s="32">
        <v>2.59</v>
      </c>
      <c r="H74" s="32">
        <v>3.49</v>
      </c>
      <c r="I74" s="32">
        <f>2.49*2</f>
        <v>4.98</v>
      </c>
      <c r="J74" s="32">
        <f>1.99*2</f>
        <v>3.98</v>
      </c>
      <c r="K74" s="32">
        <f t="shared" si="766" ref="K74:L74">2.19*2</f>
        <v>4.38</v>
      </c>
      <c r="L74" s="32">
        <f t="shared" si="766"/>
        <v>4.38</v>
      </c>
      <c r="M74" t="s" s="48">
        <v>154</v>
      </c>
      <c r="N74" s="33">
        <f>G74</f>
        <v>2.59</v>
      </c>
      <c r="O74" s="34">
        <f>H74/2</f>
        <v>1.745</v>
      </c>
      <c r="P74" s="34">
        <f>I74/2</f>
        <v>2.49</v>
      </c>
      <c r="Q74" s="34">
        <f>J74/2</f>
        <v>1.99</v>
      </c>
      <c r="R74" s="34">
        <f>K74/2</f>
        <v>2.19</v>
      </c>
      <c r="S74" s="35">
        <f>L74/2</f>
        <v>2.19</v>
      </c>
      <c r="T74" s="36">
        <f>N74/N$94</f>
        <v>0.0497701140485046</v>
      </c>
      <c r="U74" s="36">
        <f>O74/O$94</f>
        <v>0.0429565148076598</v>
      </c>
      <c r="V74" s="36">
        <f>P74/P$94</f>
        <v>0.0600029605591555</v>
      </c>
      <c r="W74" s="37">
        <f>Q74/$Q$94</f>
        <v>0.0496922032350469</v>
      </c>
      <c r="X74" s="38">
        <f>R74/$R$94</f>
        <v>0.0547137195930794</v>
      </c>
      <c r="Y74" s="39">
        <f>S74/$S$94</f>
        <v>0.0531911817602476</v>
      </c>
    </row>
    <row r="75" ht="15" customHeight="1">
      <c r="A75" s="27"/>
      <c r="B75" s="28"/>
      <c r="C75" s="28"/>
      <c r="D75" t="s" s="62">
        <v>30</v>
      </c>
      <c r="E75" t="s" s="53">
        <v>155</v>
      </c>
      <c r="F75" t="s" s="53">
        <v>156</v>
      </c>
      <c r="G75" s="64"/>
      <c r="H75" s="64"/>
      <c r="I75" s="64"/>
      <c r="J75" s="64"/>
      <c r="K75" s="64"/>
      <c r="L75" s="64"/>
      <c r="M75" s="28"/>
      <c r="N75" s="65"/>
      <c r="O75" s="66"/>
      <c r="P75" s="66"/>
      <c r="Q75" s="66"/>
      <c r="R75" s="66"/>
      <c r="S75" s="67"/>
      <c r="T75" s="58"/>
      <c r="U75" s="58"/>
      <c r="V75" s="58"/>
      <c r="W75" s="59"/>
      <c r="X75" s="60"/>
      <c r="Y75" s="61"/>
    </row>
    <row r="76" ht="15" customHeight="1">
      <c r="A76" s="27"/>
      <c r="B76" s="28"/>
      <c r="C76" s="40"/>
      <c r="D76" s="41"/>
      <c r="E76" t="s" s="31">
        <v>157</v>
      </c>
      <c r="F76" t="s" s="31">
        <v>154</v>
      </c>
      <c r="G76" s="42">
        <v>2.99</v>
      </c>
      <c r="H76" s="42">
        <v>2.99</v>
      </c>
      <c r="I76" s="42">
        <v>2.99</v>
      </c>
      <c r="J76" s="42">
        <v>2.99</v>
      </c>
      <c r="K76" s="42">
        <v>2.99</v>
      </c>
      <c r="L76" s="42">
        <v>2.99</v>
      </c>
      <c r="M76" s="28"/>
      <c r="N76" s="43">
        <f>G76</f>
        <v>2.99</v>
      </c>
      <c r="O76" s="44">
        <f>H76</f>
        <v>2.99</v>
      </c>
      <c r="P76" s="44">
        <f>I76</f>
        <v>2.99</v>
      </c>
      <c r="Q76" s="44">
        <f>J76</f>
        <v>2.99</v>
      </c>
      <c r="R76" s="44">
        <f>K76</f>
        <v>2.99</v>
      </c>
      <c r="S76" s="45">
        <f>L76</f>
        <v>2.99</v>
      </c>
      <c r="T76" s="36">
        <f>N76/N$96</f>
        <v>0.0515373588396338</v>
      </c>
      <c r="U76" s="36">
        <f>O76/O$96</f>
        <v>0.0599865581959895</v>
      </c>
      <c r="V76" s="36">
        <f>P76/P$96</f>
        <v>0.060216828183697</v>
      </c>
      <c r="W76" s="37">
        <f>Q76/$Q$96</f>
        <v>0.0610625704142656</v>
      </c>
      <c r="X76" s="38">
        <f>R76/$R$96</f>
        <v>0.0618686825143377</v>
      </c>
      <c r="Y76" s="39">
        <f>S76/$S$96</f>
        <v>0.0598084728669895</v>
      </c>
    </row>
    <row r="77" ht="15" customHeight="1">
      <c r="A77" s="27"/>
      <c r="B77" s="28"/>
      <c r="C77" s="28"/>
      <c r="D77" t="s" s="29">
        <v>30</v>
      </c>
      <c r="E77" t="s" s="31">
        <v>158</v>
      </c>
      <c r="F77" t="s" s="31">
        <v>38</v>
      </c>
      <c r="G77" s="42">
        <v>1.79</v>
      </c>
      <c r="H77" s="42">
        <v>1.49</v>
      </c>
      <c r="I77" s="42">
        <v>1.49</v>
      </c>
      <c r="J77" s="42">
        <v>1.49</v>
      </c>
      <c r="K77" s="50">
        <v>1.49</v>
      </c>
      <c r="L77" s="50">
        <v>1.49</v>
      </c>
      <c r="M77" s="28"/>
      <c r="N77" s="43">
        <f>G77*1.5</f>
        <v>2.685</v>
      </c>
      <c r="O77" s="44">
        <f>H77*1.5</f>
        <v>2.235</v>
      </c>
      <c r="P77" s="44">
        <f>I77*1.5</f>
        <v>2.235</v>
      </c>
      <c r="Q77" s="44">
        <f>J77*1.5</f>
        <v>2.235</v>
      </c>
      <c r="R77" s="44">
        <f>K77*1.5</f>
        <v>2.235</v>
      </c>
      <c r="S77" s="45">
        <f>L77*1.5</f>
        <v>2.235</v>
      </c>
      <c r="T77" s="36">
        <f>N77/N$97</f>
        <v>0.0562663062270141</v>
      </c>
      <c r="U77" s="36">
        <f>O77/O$97</f>
        <v>0.055833822555865</v>
      </c>
      <c r="V77" s="36">
        <f>P77/P$97</f>
        <v>0.0541299846207874</v>
      </c>
      <c r="W77" s="37">
        <f>Q77/$Q$97</f>
        <v>0.0546595091649445</v>
      </c>
      <c r="X77" s="38">
        <f>R77/$R$97</f>
        <v>0.0553772965472813</v>
      </c>
      <c r="Y77" s="39">
        <f>S77/$S$97</f>
        <v>0.0553772965472813</v>
      </c>
    </row>
    <row r="78" ht="15" customHeight="1">
      <c r="A78" t="s" s="46">
        <v>159</v>
      </c>
      <c r="B78" t="s" s="47">
        <v>160</v>
      </c>
      <c r="C78" s="40"/>
      <c r="D78" s="41"/>
      <c r="E78" t="s" s="31">
        <v>161</v>
      </c>
      <c r="F78" t="s" s="31">
        <v>72</v>
      </c>
      <c r="G78" s="42">
        <v>0.59</v>
      </c>
      <c r="H78" s="42">
        <v>0.55</v>
      </c>
      <c r="I78" s="42">
        <v>0.55</v>
      </c>
      <c r="J78" s="42">
        <v>0.55</v>
      </c>
      <c r="K78" s="42">
        <v>0.55</v>
      </c>
      <c r="L78" s="42">
        <v>0.55</v>
      </c>
      <c r="M78" t="s" s="48">
        <v>72</v>
      </c>
      <c r="N78" s="43">
        <f>G78</f>
        <v>0.59</v>
      </c>
      <c r="O78" s="44">
        <f>H78</f>
        <v>0.55</v>
      </c>
      <c r="P78" s="44">
        <f>I78</f>
        <v>0.55</v>
      </c>
      <c r="Q78" s="44">
        <f>J78</f>
        <v>0.55</v>
      </c>
      <c r="R78" s="44">
        <f>K78</f>
        <v>0.55</v>
      </c>
      <c r="S78" s="45">
        <f>L78</f>
        <v>0.55</v>
      </c>
      <c r="T78" s="36">
        <f>N78/N$94</f>
        <v>0.0113375935477288</v>
      </c>
      <c r="U78" s="36">
        <f>O78/O$94</f>
        <v>0.0135393026614401</v>
      </c>
      <c r="V78" s="36">
        <f>P78/P$94</f>
        <v>0.0132536659869621</v>
      </c>
      <c r="W78" s="37">
        <f>Q78/$Q$94</f>
        <v>0.0137340260197366</v>
      </c>
      <c r="X78" s="38">
        <f>R78/$R$94</f>
        <v>0.0137408884822802</v>
      </c>
      <c r="Y78" s="39">
        <f>S78/$S$94</f>
        <v>0.0133585159671855</v>
      </c>
    </row>
    <row r="79" ht="15" customHeight="1">
      <c r="A79" s="27"/>
      <c r="B79" s="28"/>
      <c r="C79" s="28"/>
      <c r="D79" t="s" s="29">
        <v>30</v>
      </c>
      <c r="E79" t="s" s="31">
        <v>162</v>
      </c>
      <c r="F79" t="s" s="31">
        <v>49</v>
      </c>
      <c r="G79" s="42">
        <v>2.29</v>
      </c>
      <c r="H79" s="42">
        <v>1.99</v>
      </c>
      <c r="I79" s="42">
        <v>1.79</v>
      </c>
      <c r="J79" s="42">
        <v>1.89</v>
      </c>
      <c r="K79" s="42">
        <v>1.89</v>
      </c>
      <c r="L79" s="42">
        <v>1.98</v>
      </c>
      <c r="M79" s="28"/>
      <c r="N79" s="43">
        <f>G79/3</f>
        <v>0.763333333333333</v>
      </c>
      <c r="O79" s="44">
        <f>H79/3</f>
        <v>0.663333333333333</v>
      </c>
      <c r="P79" s="44">
        <f>I79/3</f>
        <v>0.596666666666667</v>
      </c>
      <c r="Q79" s="44">
        <f>J79/3</f>
        <v>0.63</v>
      </c>
      <c r="R79" s="44">
        <f>K79/3</f>
        <v>0.63</v>
      </c>
      <c r="S79" s="45">
        <f>L79/3</f>
        <v>0.66</v>
      </c>
      <c r="T79" s="36">
        <f>N79/N$95</f>
        <v>0.0202218516681556</v>
      </c>
      <c r="U79" s="36">
        <f>O79/O$95</f>
        <v>0.0214061357084463</v>
      </c>
      <c r="V79" s="36">
        <f>P79/P$95</f>
        <v>0.0194321259722848</v>
      </c>
      <c r="W79" s="37">
        <f>Q79/$Q$95</f>
        <v>0.0210410300085166</v>
      </c>
      <c r="X79" s="38">
        <f>R79/$R$95</f>
        <v>0.0211754029208611</v>
      </c>
      <c r="Y79" s="39">
        <f>S79/$S$95</f>
        <v>0.0216951826832996</v>
      </c>
    </row>
    <row r="80" ht="15" customHeight="1">
      <c r="A80" s="27"/>
      <c r="B80" s="28"/>
      <c r="C80" s="40"/>
      <c r="D80" s="41"/>
      <c r="E80" t="s" s="31">
        <v>163</v>
      </c>
      <c r="F80" t="s" s="31">
        <v>72</v>
      </c>
      <c r="G80" s="42">
        <v>1.29</v>
      </c>
      <c r="H80" s="42">
        <v>1.19</v>
      </c>
      <c r="I80" s="42">
        <v>1.19</v>
      </c>
      <c r="J80" s="42">
        <v>1.19</v>
      </c>
      <c r="K80" s="42">
        <v>1.19</v>
      </c>
      <c r="L80" s="42">
        <v>1.19</v>
      </c>
      <c r="M80" s="28"/>
      <c r="N80" s="43">
        <f>G80</f>
        <v>1.29</v>
      </c>
      <c r="O80" s="44">
        <f>H80</f>
        <v>1.19</v>
      </c>
      <c r="P80" s="44">
        <f>I80</f>
        <v>1.19</v>
      </c>
      <c r="Q80" s="44">
        <f>J80</f>
        <v>1.19</v>
      </c>
      <c r="R80" s="44">
        <f>K80</f>
        <v>1.19</v>
      </c>
      <c r="S80" s="45">
        <f>L80</f>
        <v>1.19</v>
      </c>
      <c r="T80" s="36">
        <f>N80/N$96</f>
        <v>0.0222351815729524</v>
      </c>
      <c r="U80" s="36">
        <f>O80/O$96</f>
        <v>0.0238742489141229</v>
      </c>
      <c r="V80" s="36">
        <f>P80/P$96</f>
        <v>0.023965894828963</v>
      </c>
      <c r="W80" s="37">
        <f>Q80/$Q$96</f>
        <v>0.0243024945795907</v>
      </c>
      <c r="X80" s="38">
        <f>R80/$R$96</f>
        <v>0.0246233218033652</v>
      </c>
      <c r="Y80" s="39">
        <f>S80/$S$96</f>
        <v>0.0238033721443871</v>
      </c>
    </row>
    <row r="81" ht="15" customHeight="1">
      <c r="A81" s="27"/>
      <c r="B81" s="28"/>
      <c r="C81" s="28"/>
      <c r="D81" t="s" s="29">
        <v>30</v>
      </c>
      <c r="E81" t="s" s="31">
        <v>164</v>
      </c>
      <c r="F81" t="s" s="31">
        <v>72</v>
      </c>
      <c r="G81" s="42">
        <v>1.59</v>
      </c>
      <c r="H81" s="42">
        <v>1.39</v>
      </c>
      <c r="I81" s="42">
        <v>1.49</v>
      </c>
      <c r="J81" s="42">
        <v>1.49</v>
      </c>
      <c r="K81" s="42">
        <v>1.39</v>
      </c>
      <c r="L81" s="42">
        <v>1.39</v>
      </c>
      <c r="M81" s="28"/>
      <c r="N81" s="43">
        <f>G81</f>
        <v>1.59</v>
      </c>
      <c r="O81" s="44">
        <f>H81</f>
        <v>1.39</v>
      </c>
      <c r="P81" s="44">
        <f>I81</f>
        <v>1.49</v>
      </c>
      <c r="Q81" s="44">
        <f>J81</f>
        <v>1.49</v>
      </c>
      <c r="R81" s="44">
        <f>K81</f>
        <v>1.39</v>
      </c>
      <c r="S81" s="45">
        <f>L81</f>
        <v>1.39</v>
      </c>
      <c r="T81" s="36">
        <f>N81/N$97</f>
        <v>0.0333197120673938</v>
      </c>
      <c r="U81" s="36">
        <f>O81/O$97</f>
        <v>0.0347243907618132</v>
      </c>
      <c r="V81" s="36">
        <f>P81/P$97</f>
        <v>0.0360866564138582</v>
      </c>
      <c r="W81" s="37">
        <f>Q81/$Q$97</f>
        <v>0.0364396727766297</v>
      </c>
      <c r="X81" s="38">
        <f>R81/$R$97</f>
        <v>0.0344404663090474</v>
      </c>
      <c r="Y81" s="39">
        <f>S81/$S$97</f>
        <v>0.0344404663090474</v>
      </c>
    </row>
    <row r="82" ht="15" customHeight="1">
      <c r="A82" t="s" s="46">
        <v>165</v>
      </c>
      <c r="B82" t="s" s="47">
        <v>166</v>
      </c>
      <c r="C82" s="40"/>
      <c r="D82" s="41"/>
      <c r="E82" t="s" s="30">
        <v>167</v>
      </c>
      <c r="F82" t="s" s="30">
        <v>43</v>
      </c>
      <c r="G82" s="32">
        <v>6.99</v>
      </c>
      <c r="H82" s="32">
        <v>5.99</v>
      </c>
      <c r="I82" s="32">
        <v>4.79</v>
      </c>
      <c r="J82" s="32">
        <v>5.99</v>
      </c>
      <c r="K82" s="32">
        <v>5.99</v>
      </c>
      <c r="L82" s="32">
        <v>5.99</v>
      </c>
      <c r="M82" t="s" s="48">
        <v>72</v>
      </c>
      <c r="N82" s="33">
        <f>G82/5</f>
        <v>1.398</v>
      </c>
      <c r="O82" s="34">
        <f>H82/5</f>
        <v>1.198</v>
      </c>
      <c r="P82" s="34">
        <f>I82/5</f>
        <v>0.958</v>
      </c>
      <c r="Q82" s="34">
        <f>J82/5</f>
        <v>1.198</v>
      </c>
      <c r="R82" s="34">
        <f>K82/5</f>
        <v>1.198</v>
      </c>
      <c r="S82" s="35">
        <f>L82/5</f>
        <v>1.198</v>
      </c>
      <c r="T82" s="36">
        <f>N82/N$94</f>
        <v>0.0268643318300422</v>
      </c>
      <c r="U82" s="36">
        <f>O82/O$94</f>
        <v>0.0294910628880094</v>
      </c>
      <c r="V82" s="36">
        <f>P82/P$94</f>
        <v>0.0230854763918357</v>
      </c>
      <c r="W82" s="37">
        <f>Q82/$Q$94</f>
        <v>0.0299152057666262</v>
      </c>
      <c r="X82" s="38">
        <f>R82/$R$94</f>
        <v>0.0299301534577667</v>
      </c>
      <c r="Y82" s="39">
        <f>S82/$S$94</f>
        <v>0.0290972765976149</v>
      </c>
    </row>
    <row r="83" ht="15" customHeight="1">
      <c r="A83" s="27"/>
      <c r="B83" s="28"/>
      <c r="C83" s="28"/>
      <c r="D83" t="s" s="29">
        <v>30</v>
      </c>
      <c r="E83" t="s" s="30">
        <v>168</v>
      </c>
      <c r="F83" t="s" s="30">
        <v>43</v>
      </c>
      <c r="G83" s="32">
        <v>2.69</v>
      </c>
      <c r="H83" s="32">
        <v>2.25</v>
      </c>
      <c r="I83" s="32">
        <v>2.19</v>
      </c>
      <c r="J83" s="32">
        <v>2.19</v>
      </c>
      <c r="K83" s="32">
        <v>2.19</v>
      </c>
      <c r="L83" s="32">
        <v>2.19</v>
      </c>
      <c r="M83" s="28"/>
      <c r="N83" s="33">
        <f>G83/5</f>
        <v>0.538</v>
      </c>
      <c r="O83" s="34">
        <f>H83/5</f>
        <v>0.45</v>
      </c>
      <c r="P83" s="34">
        <f>I83/5</f>
        <v>0.438</v>
      </c>
      <c r="Q83" s="34">
        <f>J83/5</f>
        <v>0.438</v>
      </c>
      <c r="R83" s="34">
        <f>K83/5</f>
        <v>0.438</v>
      </c>
      <c r="S83" s="35">
        <f>L83/5</f>
        <v>0.438</v>
      </c>
      <c r="T83" s="36">
        <f>N83/N$95</f>
        <v>0.0142524316997394</v>
      </c>
      <c r="U83" s="36">
        <f>O83/O$95</f>
        <v>0.0145217503549761</v>
      </c>
      <c r="V83" s="36">
        <f>P83/P$95</f>
        <v>0.0142647002947387</v>
      </c>
      <c r="W83" s="37">
        <f>Q83/$Q$95</f>
        <v>0.0146285256249687</v>
      </c>
      <c r="X83" s="38">
        <f>R83/$R$95</f>
        <v>0.0147219467925987</v>
      </c>
      <c r="Y83" s="39">
        <f>S83/$S$95</f>
        <v>0.0143977121443716</v>
      </c>
    </row>
    <row r="84" ht="15" customHeight="1">
      <c r="A84" s="27"/>
      <c r="B84" s="28"/>
      <c r="C84" s="40"/>
      <c r="D84" s="41"/>
      <c r="E84" t="s" s="31">
        <v>169</v>
      </c>
      <c r="F84" t="s" s="31">
        <v>43</v>
      </c>
      <c r="G84" s="42">
        <v>7.19</v>
      </c>
      <c r="H84" s="42">
        <v>5.99</v>
      </c>
      <c r="I84" s="42">
        <v>5.99</v>
      </c>
      <c r="J84" s="42">
        <v>5.99</v>
      </c>
      <c r="K84" s="42">
        <v>5.99</v>
      </c>
      <c r="L84" s="42">
        <v>5.99</v>
      </c>
      <c r="M84" s="28"/>
      <c r="N84" s="33">
        <f>G84/5</f>
        <v>1.438</v>
      </c>
      <c r="O84" s="34">
        <f>H84/5</f>
        <v>1.198</v>
      </c>
      <c r="P84" s="34">
        <f>I84/5</f>
        <v>1.198</v>
      </c>
      <c r="Q84" s="34">
        <f>J84/5</f>
        <v>1.198</v>
      </c>
      <c r="R84" s="34">
        <f>K84/5</f>
        <v>1.198</v>
      </c>
      <c r="S84" s="35">
        <f>L84/5</f>
        <v>1.198</v>
      </c>
      <c r="T84" s="36">
        <f>N84/N$96</f>
        <v>0.0247861946526399</v>
      </c>
      <c r="U84" s="36">
        <f>O84/O$96</f>
        <v>0.0240347480664868</v>
      </c>
      <c r="V84" s="36">
        <f>P84/P$96</f>
        <v>0.0241270100883174</v>
      </c>
      <c r="W84" s="37">
        <f>Q84/$Q$96</f>
        <v>0.0244658726944114</v>
      </c>
      <c r="X84" s="38">
        <f>R84/$R$96</f>
        <v>0.0247888567398584</v>
      </c>
      <c r="Y84" s="39">
        <f>S84/$S$96</f>
        <v>0.0239633948142653</v>
      </c>
    </row>
    <row r="85" ht="15" customHeight="1">
      <c r="A85" s="27"/>
      <c r="B85" s="28"/>
      <c r="C85" s="28"/>
      <c r="D85" t="s" s="29">
        <v>30</v>
      </c>
      <c r="E85" t="s" s="31">
        <v>170</v>
      </c>
      <c r="F85" t="s" s="31">
        <v>43</v>
      </c>
      <c r="G85" s="42">
        <v>6.99</v>
      </c>
      <c r="H85" s="42">
        <v>7.99</v>
      </c>
      <c r="I85" s="42">
        <v>6.99</v>
      </c>
      <c r="J85" s="42">
        <v>6.99</v>
      </c>
      <c r="K85" s="42">
        <v>6.99</v>
      </c>
      <c r="L85" s="42">
        <v>6.99</v>
      </c>
      <c r="M85" s="28"/>
      <c r="N85" s="33">
        <f>G85/5</f>
        <v>1.398</v>
      </c>
      <c r="O85" s="34">
        <f>H85/5</f>
        <v>1.598</v>
      </c>
      <c r="P85" s="34">
        <f>I85/5</f>
        <v>1.398</v>
      </c>
      <c r="Q85" s="34">
        <f>J85/5</f>
        <v>1.398</v>
      </c>
      <c r="R85" s="34">
        <f>K85/5</f>
        <v>1.398</v>
      </c>
      <c r="S85" s="35">
        <f>L85/5</f>
        <v>1.398</v>
      </c>
      <c r="T85" s="36">
        <f>N85/N$97</f>
        <v>0.0292961996668029</v>
      </c>
      <c r="U85" s="36">
        <f>O85/O$97</f>
        <v>0.0399205585880413</v>
      </c>
      <c r="V85" s="36">
        <f>P85/P$97</f>
        <v>0.0338584870245462</v>
      </c>
      <c r="W85" s="37">
        <f>Q85/$Q$97</f>
        <v>0.0341897064038445</v>
      </c>
      <c r="X85" s="38">
        <f>R85/$R$97</f>
        <v>0.0346386848201786</v>
      </c>
      <c r="Y85" s="39">
        <f>S85/$S$97</f>
        <v>0.0346386848201786</v>
      </c>
    </row>
    <row r="86" ht="15" customHeight="1">
      <c r="A86" t="s" s="46">
        <v>171</v>
      </c>
      <c r="B86" t="s" s="47">
        <v>172</v>
      </c>
      <c r="C86" s="40"/>
      <c r="D86" s="41"/>
      <c r="E86" t="s" s="30">
        <v>173</v>
      </c>
      <c r="F86" t="s" s="30">
        <v>174</v>
      </c>
      <c r="G86" s="32">
        <v>0.59</v>
      </c>
      <c r="H86" s="32">
        <v>0.39</v>
      </c>
      <c r="I86" s="32">
        <v>0.39</v>
      </c>
      <c r="J86" s="32">
        <v>0.39</v>
      </c>
      <c r="K86" s="32">
        <v>0.39</v>
      </c>
      <c r="L86" s="32">
        <v>0.39</v>
      </c>
      <c r="M86" t="s" s="48">
        <v>175</v>
      </c>
      <c r="N86" s="33">
        <f>G86*7</f>
        <v>4.13</v>
      </c>
      <c r="O86" s="34">
        <f>H86*7</f>
        <v>2.73</v>
      </c>
      <c r="P86" s="34">
        <f>I86*7</f>
        <v>2.73</v>
      </c>
      <c r="Q86" s="34">
        <f>J86*7</f>
        <v>2.73</v>
      </c>
      <c r="R86" s="34">
        <f>K86*7</f>
        <v>2.73</v>
      </c>
      <c r="S86" s="35">
        <f>L86*7</f>
        <v>2.73</v>
      </c>
      <c r="T86" s="36">
        <f>N86/N$94</f>
        <v>0.0793631548341019</v>
      </c>
      <c r="U86" s="36">
        <f>O86/O$94</f>
        <v>0.0672041750286025</v>
      </c>
      <c r="V86" s="36">
        <f>P86/P$94</f>
        <v>0.06578637844437531</v>
      </c>
      <c r="W86" s="37">
        <f>Q86/$Q$94</f>
        <v>0.0681707109706924</v>
      </c>
      <c r="X86" s="38">
        <f>R86/$R$94</f>
        <v>0.0682047737393181</v>
      </c>
      <c r="Y86" s="39">
        <f>S86/$S$94</f>
        <v>0.06630681561893879</v>
      </c>
    </row>
    <row r="87" ht="15" customHeight="1">
      <c r="A87" s="27"/>
      <c r="B87" s="28"/>
      <c r="C87" s="28"/>
      <c r="D87" t="s" s="29">
        <v>30</v>
      </c>
      <c r="E87" t="s" s="30">
        <v>176</v>
      </c>
      <c r="F87" t="s" s="30">
        <v>174</v>
      </c>
      <c r="G87" s="32">
        <v>0.27</v>
      </c>
      <c r="H87" s="32">
        <v>0.23</v>
      </c>
      <c r="I87" s="32">
        <v>0.19</v>
      </c>
      <c r="J87" s="32">
        <v>0.19</v>
      </c>
      <c r="K87" s="32">
        <v>0.19</v>
      </c>
      <c r="L87" s="32">
        <v>0.19</v>
      </c>
      <c r="M87" s="28"/>
      <c r="N87" s="33">
        <f>G87*7</f>
        <v>1.89</v>
      </c>
      <c r="O87" s="34">
        <f>H87*7</f>
        <v>1.61</v>
      </c>
      <c r="P87" s="34">
        <f>I87*7</f>
        <v>1.33</v>
      </c>
      <c r="Q87" s="34">
        <f>J87*7</f>
        <v>1.33</v>
      </c>
      <c r="R87" s="34">
        <f>K87*7</f>
        <v>1.33</v>
      </c>
      <c r="S87" s="35">
        <f>L87*7</f>
        <v>1.33</v>
      </c>
      <c r="T87" s="36">
        <f>N87/N$95</f>
        <v>0.0500689515102368</v>
      </c>
      <c r="U87" s="36">
        <f>O87/O$95</f>
        <v>0.0519555957144701</v>
      </c>
      <c r="V87" s="36">
        <f>P87/P$95</f>
        <v>0.0433151858264895</v>
      </c>
      <c r="W87" s="37">
        <f>Q87/$Q$95</f>
        <v>0.0444199522402017</v>
      </c>
      <c r="X87" s="38">
        <f>R87/$R$95</f>
        <v>0.0447036283884846</v>
      </c>
      <c r="Y87" s="39">
        <f>S87/$S$95</f>
        <v>0.0437190802557402</v>
      </c>
    </row>
    <row r="88" ht="15" customHeight="1">
      <c r="A88" s="27"/>
      <c r="B88" s="28"/>
      <c r="C88" s="40"/>
      <c r="D88" s="41"/>
      <c r="E88" t="s" s="31">
        <v>177</v>
      </c>
      <c r="F88" t="s" s="31">
        <v>174</v>
      </c>
      <c r="G88" s="42">
        <v>0.75</v>
      </c>
      <c r="H88" s="42">
        <v>0.65</v>
      </c>
      <c r="I88" s="42">
        <v>0.65</v>
      </c>
      <c r="J88" s="42">
        <v>0.65</v>
      </c>
      <c r="K88" s="42">
        <v>0.65</v>
      </c>
      <c r="L88" s="42">
        <v>0.65</v>
      </c>
      <c r="M88" s="28"/>
      <c r="N88" s="43">
        <f>G88*7</f>
        <v>5.25</v>
      </c>
      <c r="O88" s="44">
        <f>H88*7</f>
        <v>4.55</v>
      </c>
      <c r="P88" s="44">
        <f>I88*7</f>
        <v>4.55</v>
      </c>
      <c r="Q88" s="44">
        <f>J88*7</f>
        <v>4.55</v>
      </c>
      <c r="R88" s="44">
        <f>K88*7</f>
        <v>4.55</v>
      </c>
      <c r="S88" s="45">
        <f>L88*7</f>
        <v>4.55</v>
      </c>
      <c r="T88" s="36">
        <f>N88/N$96</f>
        <v>0.09049201802945731</v>
      </c>
      <c r="U88" s="36">
        <f>O88/O$96</f>
        <v>0.0912838929069406</v>
      </c>
      <c r="V88" s="36">
        <f>P88/P$96</f>
        <v>0.0916343037577997</v>
      </c>
      <c r="W88" s="37">
        <f>Q88/$Q$96</f>
        <v>0.09292130280431719</v>
      </c>
      <c r="X88" s="38">
        <f>R88/$R$96</f>
        <v>0.0941479951305139</v>
      </c>
      <c r="Y88" s="39">
        <f>S88/$S$96</f>
        <v>0.0910128934932448</v>
      </c>
    </row>
    <row r="89" ht="15" customHeight="1">
      <c r="A89" s="27"/>
      <c r="B89" s="28"/>
      <c r="C89" s="28"/>
      <c r="D89" t="s" s="29">
        <v>30</v>
      </c>
      <c r="E89" t="s" s="31">
        <v>178</v>
      </c>
      <c r="F89" t="s" s="31">
        <v>174</v>
      </c>
      <c r="G89" s="42">
        <v>0.79</v>
      </c>
      <c r="H89" s="42">
        <v>0.6899999999999999</v>
      </c>
      <c r="I89" s="42">
        <v>0.75</v>
      </c>
      <c r="J89" s="42">
        <v>0.75</v>
      </c>
      <c r="K89" s="42">
        <v>0.75</v>
      </c>
      <c r="L89" s="42">
        <v>0.75</v>
      </c>
      <c r="M89" s="28"/>
      <c r="N89" s="43">
        <f>G89*7</f>
        <v>5.53</v>
      </c>
      <c r="O89" s="44">
        <f>H89*7</f>
        <v>4.83</v>
      </c>
      <c r="P89" s="44">
        <f>I89*7</f>
        <v>5.25</v>
      </c>
      <c r="Q89" s="44">
        <f>J89*7</f>
        <v>5.25</v>
      </c>
      <c r="R89" s="44">
        <f>K89*7</f>
        <v>5.25</v>
      </c>
      <c r="S89" s="45">
        <f>L89*7</f>
        <v>5.25</v>
      </c>
      <c r="T89" s="36">
        <f>N89/N$97</f>
        <v>0.115885539454521</v>
      </c>
      <c r="U89" s="36">
        <f>O89/O$97</f>
        <v>0.120661012503279</v>
      </c>
      <c r="V89" s="36">
        <f>P89/P$97</f>
        <v>0.127150970585742</v>
      </c>
      <c r="W89" s="37">
        <f>Q89/$Q$97</f>
        <v>0.128394820186111</v>
      </c>
      <c r="X89" s="38">
        <f>R89/$R$97</f>
        <v>0.130080897929855</v>
      </c>
      <c r="Y89" s="39">
        <f>S89/$S$97</f>
        <v>0.130080897929855</v>
      </c>
    </row>
    <row r="90" ht="15" customHeight="1">
      <c r="A90" t="s" s="46">
        <v>179</v>
      </c>
      <c r="B90" t="s" s="47">
        <v>180</v>
      </c>
      <c r="C90" s="40"/>
      <c r="D90" s="41"/>
      <c r="E90" t="s" s="30">
        <v>181</v>
      </c>
      <c r="F90" t="s" s="30">
        <v>139</v>
      </c>
      <c r="G90" s="32">
        <v>1.15</v>
      </c>
      <c r="H90" s="32">
        <v>1.11</v>
      </c>
      <c r="I90" s="32">
        <v>1.11</v>
      </c>
      <c r="J90" s="32">
        <v>1.09</v>
      </c>
      <c r="K90" s="32">
        <v>1.05</v>
      </c>
      <c r="L90" s="32">
        <v>1.05</v>
      </c>
      <c r="M90" t="s" s="48">
        <v>174</v>
      </c>
      <c r="N90" s="33">
        <f>G90*3</f>
        <v>3.45</v>
      </c>
      <c r="O90" s="34">
        <f>H90*3</f>
        <v>3.33</v>
      </c>
      <c r="P90" s="34">
        <f>I90*3</f>
        <v>3.33</v>
      </c>
      <c r="Q90" s="34">
        <f>J90*3</f>
        <v>3.27</v>
      </c>
      <c r="R90" s="34">
        <f>K90*3</f>
        <v>3.15</v>
      </c>
      <c r="S90" s="35">
        <f>L90*3</f>
        <v>3.15</v>
      </c>
      <c r="T90" s="36">
        <f>N90/N$94</f>
        <v>0.06629609786383819</v>
      </c>
      <c r="U90" s="36">
        <f>O90/O$94</f>
        <v>0.0819743233865371</v>
      </c>
      <c r="V90" s="36">
        <f>P90/P$94</f>
        <v>0.08024492315742481</v>
      </c>
      <c r="W90" s="37">
        <f>Q90/$Q$94</f>
        <v>0.0816550274264338</v>
      </c>
      <c r="X90" s="38">
        <f>R90/$R$94</f>
        <v>0.07869781585305941</v>
      </c>
      <c r="Y90" s="39">
        <f>S90/$S$94</f>
        <v>0.0765078641756986</v>
      </c>
    </row>
    <row r="91" ht="15" customHeight="1">
      <c r="A91" s="27"/>
      <c r="B91" s="28"/>
      <c r="C91" s="28"/>
      <c r="D91" t="s" s="29">
        <v>30</v>
      </c>
      <c r="E91" t="s" s="30">
        <v>182</v>
      </c>
      <c r="F91" t="s" s="30">
        <v>139</v>
      </c>
      <c r="G91" s="32">
        <v>0.99</v>
      </c>
      <c r="H91" s="32">
        <v>0.99</v>
      </c>
      <c r="I91" s="32">
        <v>0.99</v>
      </c>
      <c r="J91" s="32">
        <v>0.99</v>
      </c>
      <c r="K91" s="32">
        <v>0.95</v>
      </c>
      <c r="L91" s="32">
        <v>0.89</v>
      </c>
      <c r="M91" s="28"/>
      <c r="N91" s="33">
        <f>G91*3</f>
        <v>2.97</v>
      </c>
      <c r="O91" s="34">
        <f>H91*3</f>
        <v>2.97</v>
      </c>
      <c r="P91" s="34">
        <f>I91*3</f>
        <v>2.97</v>
      </c>
      <c r="Q91" s="34">
        <f>J91*3</f>
        <v>2.97</v>
      </c>
      <c r="R91" s="34">
        <f>K91*3</f>
        <v>2.85</v>
      </c>
      <c r="S91" s="35">
        <f>L91*3</f>
        <v>2.67</v>
      </c>
      <c r="T91" s="36">
        <f>N91/N$95</f>
        <v>0.0786797809446579</v>
      </c>
      <c r="U91" s="36">
        <f>O91/O$95</f>
        <v>0.09584355234284241</v>
      </c>
      <c r="V91" s="36">
        <f>P91/P$95</f>
        <v>0.0967263924095292</v>
      </c>
      <c r="W91" s="37">
        <f>Q91/$Q$95</f>
        <v>0.0991934271830069</v>
      </c>
      <c r="X91" s="38">
        <f>R91/$R$95</f>
        <v>0.09579348940389559</v>
      </c>
      <c r="Y91" s="39">
        <f>S91/$S$95</f>
        <v>0.08776687540062129</v>
      </c>
    </row>
    <row r="92" ht="15" customHeight="1">
      <c r="A92" s="27"/>
      <c r="B92" s="28"/>
      <c r="C92" s="40"/>
      <c r="D92" s="41"/>
      <c r="E92" t="s" s="31">
        <v>183</v>
      </c>
      <c r="F92" t="s" s="31">
        <v>139</v>
      </c>
      <c r="G92" s="42">
        <v>1.49</v>
      </c>
      <c r="H92" s="42">
        <v>1.24</v>
      </c>
      <c r="I92" s="42">
        <v>1.22</v>
      </c>
      <c r="J92" s="42">
        <v>1.19</v>
      </c>
      <c r="K92" s="42">
        <v>1.16</v>
      </c>
      <c r="L92" s="42">
        <v>1.14</v>
      </c>
      <c r="M92" s="28"/>
      <c r="N92" s="33">
        <f>G92*3</f>
        <v>4.47</v>
      </c>
      <c r="O92" s="34">
        <f>H92*3</f>
        <v>3.72</v>
      </c>
      <c r="P92" s="34">
        <f>I92*3</f>
        <v>3.66</v>
      </c>
      <c r="Q92" s="34">
        <f>J92*3</f>
        <v>3.57</v>
      </c>
      <c r="R92" s="34">
        <f>K92*3</f>
        <v>3.48</v>
      </c>
      <c r="S92" s="35">
        <f>L92*3</f>
        <v>3.42</v>
      </c>
      <c r="T92" s="36">
        <f>N92/N$96</f>
        <v>0.0770474896365093</v>
      </c>
      <c r="U92" s="36">
        <f>O92/O$96</f>
        <v>0.074632105849191</v>
      </c>
      <c r="V92" s="36">
        <f>P92/P$96</f>
        <v>0.0737102311546257</v>
      </c>
      <c r="W92" s="37">
        <f>Q92/$Q$96</f>
        <v>0.072907483738772</v>
      </c>
      <c r="X92" s="38">
        <f>R92/$R$96</f>
        <v>0.0720076973745469</v>
      </c>
      <c r="Y92" s="39">
        <f>S92/$S$96</f>
        <v>0.0684096913729445</v>
      </c>
    </row>
    <row r="93" ht="15" customHeight="1">
      <c r="A93" s="68"/>
      <c r="B93" s="69"/>
      <c r="C93" s="69"/>
      <c r="D93" t="s" s="70">
        <v>30</v>
      </c>
      <c r="E93" t="s" s="71">
        <v>184</v>
      </c>
      <c r="F93" t="s" s="71">
        <v>139</v>
      </c>
      <c r="G93" s="72">
        <v>1.34</v>
      </c>
      <c r="H93" s="72">
        <v>0.99</v>
      </c>
      <c r="I93" s="72">
        <v>1.27</v>
      </c>
      <c r="J93" s="72">
        <v>1.24</v>
      </c>
      <c r="K93" s="72">
        <v>1.21</v>
      </c>
      <c r="L93" s="72">
        <v>1.25</v>
      </c>
      <c r="M93" s="69"/>
      <c r="N93" s="73">
        <f>G93*3</f>
        <v>4.02</v>
      </c>
      <c r="O93" s="74">
        <f>H93*3</f>
        <v>2.97</v>
      </c>
      <c r="P93" s="74">
        <f>I93*3</f>
        <v>3.81</v>
      </c>
      <c r="Q93" s="74">
        <f>J93*3</f>
        <v>3.72</v>
      </c>
      <c r="R93" s="74">
        <f>K93*3</f>
        <v>3.63</v>
      </c>
      <c r="S93" s="75">
        <f>L93*3</f>
        <v>3.75</v>
      </c>
      <c r="T93" s="76">
        <f>N93/N$97</f>
        <v>0.0842422908873731</v>
      </c>
      <c r="U93" s="76">
        <f>O93/O$97</f>
        <v>0.074195280980277</v>
      </c>
      <c r="V93" s="76">
        <f>P93/P$97</f>
        <v>0.09227527579651</v>
      </c>
      <c r="W93" s="77">
        <f>Q93/$Q$97</f>
        <v>0.0909769011604446</v>
      </c>
      <c r="X93" s="78">
        <f>R93/$R$97</f>
        <v>0.08994164942578579</v>
      </c>
      <c r="Y93" s="79">
        <f>S93/$S$97</f>
        <v>0.0929149270927539</v>
      </c>
    </row>
    <row r="94" ht="15.65" customHeight="1">
      <c r="A94" t="s" s="12">
        <v>185</v>
      </c>
      <c r="B94" t="s" s="80">
        <v>186</v>
      </c>
      <c r="C94" s="14"/>
      <c r="D94" s="15"/>
      <c r="E94" t="s" s="16">
        <v>187</v>
      </c>
      <c r="F94" s="81"/>
      <c r="G94" s="81"/>
      <c r="H94" s="81"/>
      <c r="I94" s="81"/>
      <c r="J94" s="81"/>
      <c r="K94" s="81"/>
      <c r="L94" s="81"/>
      <c r="M94" s="81"/>
      <c r="N94" s="82">
        <f>N2+N6+N10+N14+N18+N22+N26+N30+N34+N38+N42+N46+N50+N54+N58+N62+N66+N70+N74+N78+N82+N86+N90</f>
        <v>52.0392619047619</v>
      </c>
      <c r="O94" s="21">
        <f>O2+O6+O10+O14+O18+O22+O26+O30+O34+O38+O42+O46+O50+O54+O58+O62+O66+O70+O74+O78+O82+O86+O90</f>
        <v>40.6224761904762</v>
      </c>
      <c r="P94" s="21">
        <f>P2+P6+P10+P14+P18+P22+P26+P30+P34+P38+P42+P46+P50+P54+P58+P62+P66+P70+P74+P78+P82+P86+P90</f>
        <v>41.4979523809524</v>
      </c>
      <c r="Q94" s="21">
        <f>Q2+Q6+Q10+Q14+Q18+Q22+Q26+Q30+Q34+Q38+Q42+Q46+Q50+Q54+Q58+Q62+Q66+Q70+Q74+Q78+Q82+Q86+Q90</f>
        <v>40.0465238095238</v>
      </c>
      <c r="R94" s="21">
        <f>R2+R6+R10+R14+R18+R22+R26+R30+R34+R38+R42+R46+R50+R54+R58+R62+R66+R70+R74+R78+R82+R86+R90</f>
        <v>40.0265238095238</v>
      </c>
      <c r="S94" s="22">
        <f>S2+S6+S10+S14+S18+S22+S26+S30+S34+S38+S42+S46+S50+S54+S58+S62+S66+S70+S74+S78+S82+S86+S90</f>
        <v>41.1722380952381</v>
      </c>
      <c r="T94" s="83">
        <f>T2+T6+T10+T14+T18+T22+T26+T30+T34+T38+T42+T46+T50+T54+T58+T62+T66+T70+T74+T78+T82+T86+T90</f>
        <v>1</v>
      </c>
      <c r="U94" s="83">
        <f>U2+U6+U10+U14+U18+U22+U26+U30+U34+U38+U42+U46+U50+U54+U58+U62+U66+U70+U74+U78+U82+U86+U90</f>
        <v>1</v>
      </c>
      <c r="V94" s="83">
        <f>V2+V6+V10+V14+V18+V22+V26+V30+V34+V38+V42+V46+V50+V54+V58+V62+V66+V70+V74+V78+V82+V86+V90</f>
        <v>1</v>
      </c>
      <c r="W94" s="84">
        <f>W2+W6+W10+W14+W18+W22+W26+W30+W34+W38+W42+W46+W50+W54+W58+W62+W66+W70+W74+W78+W82+W86+W90</f>
        <v>1</v>
      </c>
      <c r="X94" s="85">
        <f>X2+X6+X10+X14+X18+X22+X26+X30+X34+X38+X42+X46+X50+X54+X58+X62+X66+X70+X74+X78+X82+X86+X90</f>
        <v>1</v>
      </c>
      <c r="Y94" s="86">
        <f>Y2+Y6+Y10+Y14+Y18+Y22+Y26+Y30+Y34+Y38+Y42+Y46+Y50+Y54+Y58+Y62+Y66+Y70+Y74+Y78+Y82+Y86+Y90</f>
        <v>1</v>
      </c>
    </row>
    <row r="95" ht="14.6" customHeight="1">
      <c r="A95" s="87"/>
      <c r="B95" s="88"/>
      <c r="C95" s="28"/>
      <c r="D95" t="s" s="29">
        <v>30</v>
      </c>
      <c r="E95" t="s" s="30">
        <v>188</v>
      </c>
      <c r="F95" s="88"/>
      <c r="G95" s="88"/>
      <c r="H95" s="88"/>
      <c r="I95" s="88"/>
      <c r="J95" s="88"/>
      <c r="K95" s="88"/>
      <c r="L95" s="88"/>
      <c r="M95" s="88"/>
      <c r="N95" s="89">
        <f>N3+N7+N11+N15+N19+N23+N27+N31+N35+N39+N43+N47+N51+N55+N59+N63+N67+N71+N75+N79+N83+N87+N91</f>
        <v>37.7479444444444</v>
      </c>
      <c r="O95" s="34">
        <f>O3+O7+O11+O15+O19+O23+O27+O31+O35+O39+O43+O47+O51+O55+O59+O63+O67+O71+O75+O79+O83+O87+O91</f>
        <v>30.988</v>
      </c>
      <c r="P95" s="34">
        <f>P3+P7+P11+P15+P19+P23+P27+P31+P35+P39+P43+P47+P51+P55+P59+P63+P67+P71+P75+P79+P83+P87+P91</f>
        <v>30.7051666666667</v>
      </c>
      <c r="Q95" s="34">
        <f>Q3+Q7+Q11+Q15+Q19+Q23+Q27+Q31+Q35+Q39+Q43+Q47+Q51+Q55+Q59+Q63+Q67+Q71+Q75+Q79+Q83+Q87+Q91</f>
        <v>29.9415</v>
      </c>
      <c r="R95" s="34">
        <f>R3+R7+R11+R15+R19+R23+R27+R31+R35+R39+R43+R47+R51+R55+R59+R63+R67+R71+R75+R79+R83+R87+R91</f>
        <v>29.7515</v>
      </c>
      <c r="S95" s="35">
        <f>S3+S7+S11+S15+S19+S23+S27+S31+S35+S39+S43+S47+S51+S55+S59+S63+S67+S71+S75+S79+S83+S87+S91</f>
        <v>30.4215</v>
      </c>
      <c r="T95" s="90">
        <f>T3+T7+T11+T15+T19+T23+T27+T31+T35+T39+T43+T47+T51+T55+T59+T63+T67+T71+T75+T79+T83+T87+T91</f>
        <v>1</v>
      </c>
      <c r="U95" s="90">
        <f>U3+U7+U11+U15+U19+U23+U27+U31+U35+U39+U43+U47+U51+U55+U59+U63+U67+U71+U75+U79+U83+U87+U91</f>
        <v>1</v>
      </c>
      <c r="V95" s="90">
        <f>V3+V7+V11+V15+V19+V23+V27+V31+V35+V39+V43+V47+V51+V55+V59+V63+V67+V71+V75+V79+V83+V87+V91</f>
        <v>0.999999999999999</v>
      </c>
      <c r="W95" s="91">
        <f>W3+W7+W11+W15+W19+W23+W27+W31+W35+W39+W43+W47+W51+W55+W59+W63+W67+W71+W75+W79+W83+W87+W91</f>
        <v>1</v>
      </c>
      <c r="X95" s="92">
        <f>X3+X7+X11+X15+X19+X23+X27+X31+X35+X39+X43+X47+X51+X55+X59+X63+X67+X71+X75+X79+X83+X87+X91</f>
        <v>1</v>
      </c>
      <c r="Y95" s="93">
        <f>Y3+Y7+Y11+Y15+Y19+Y23+Y27+Y31+Y35+Y39+Y43+Y47+Y51+Y55+Y59+Y63+Y67+Y71+Y75+Y79+Y83+Y87+Y91</f>
        <v>1</v>
      </c>
    </row>
    <row r="96" ht="15.15" customHeight="1">
      <c r="A96" s="87"/>
      <c r="B96" s="88"/>
      <c r="C96" s="40"/>
      <c r="D96" s="41"/>
      <c r="E96" t="s" s="30">
        <v>187</v>
      </c>
      <c r="F96" s="88"/>
      <c r="G96" s="88"/>
      <c r="H96" s="88"/>
      <c r="I96" s="88"/>
      <c r="J96" s="88"/>
      <c r="K96" s="88"/>
      <c r="L96" s="88"/>
      <c r="M96" s="88"/>
      <c r="N96" s="89">
        <f>N4+N8+N12+N16+N20+N24+N28+N32+N36+N40+N44+N48+N52+N56+N60+N64+N68+N72+N76+N80+N84+N88+N92</f>
        <v>58.0161666666667</v>
      </c>
      <c r="O96" s="34">
        <f>O4+O8+O12+O16+O20+O24+O28+O32+O36+O40+O44+O48+O52+O56+O60+O64+O68+O72+O76+O80+O84+O88+O92</f>
        <v>49.8445</v>
      </c>
      <c r="P96" s="34">
        <f>P4+P8+P12+P16+P20+P24+P28+P32+P36+P40+P44+P48+P52+P56+P60+P64+P68+P72+P76+P80+P84+P88+P92</f>
        <v>49.653893939394</v>
      </c>
      <c r="Q96" s="34">
        <f>Q4+Q8+Q12+Q16+Q20+Q24+Q28+Q32+Q36+Q40+Q44+Q48+Q52+Q56+Q60+Q64+Q68+Q72+Q76+Q80+Q84+Q88+Q92</f>
        <v>48.9661666666667</v>
      </c>
      <c r="R96" s="34">
        <f>R4+R8+R12+R16+R20+R24+R28+R32+R36+R40+R44+R48+R52+R56+R60+R64+R68+R72+R76+R80+R84+R88+R92</f>
        <v>48.3281666666667</v>
      </c>
      <c r="S96" s="35">
        <f>S4+S8+S12+S16+S20+S24+S28+S32+S36+S40+S44+S48+S52+S56+S60+S64+S68+S72+S76+S80+S84+S88+S92</f>
        <v>49.9929166666667</v>
      </c>
      <c r="T96" s="90">
        <f>T4+T8+T12+T16+T20+T24+T28+T32+T36+T40+T44+T48+T52+T56+T60+T64+T68+T72+T76+T80+T84+T88+T92</f>
        <v>1</v>
      </c>
      <c r="U96" s="90">
        <f>U4+U8+U12+U16+U20+U24+U28+U32+U36+U40+U44+U48+U52+U56+U60+U64+U68+U72+U76+U80+U84+U88+U92</f>
        <v>1</v>
      </c>
      <c r="V96" s="90">
        <f>V4+V8+V12+V16+V20+V24+V28+V32+V36+V40+V44+V48+V52+V56+V60+V64+V68+V72+V76+V80+V84+V88+V92</f>
        <v>0.999999999999999</v>
      </c>
      <c r="W96" s="91">
        <f>W4+W8+W12+W16+W20+W24+W28+W32+W36+W40+W44+W48+W52+W56+W60+W64+W68+W72+W76+W80+W84+W88+W92</f>
        <v>1</v>
      </c>
      <c r="X96" s="92">
        <f>X4+X8+X12+X16+X20+X24+X28+X32+X36+X40+X44+X48+X52+X56+X60+X64+X68+X72+X76+X80+X84+X88+X92</f>
        <v>0.999999999999999</v>
      </c>
      <c r="Y96" s="93">
        <f>Y4+Y8+Y12+Y16+Y20+Y24+Y28+Y32+Y36+Y40+Y44+Y48+Y52+Y56+Y60+Y64+Y68+Y72+Y76+Y80+Y84+Y88+Y92</f>
        <v>0.999999999999999</v>
      </c>
    </row>
    <row r="97" ht="14.2" customHeight="1">
      <c r="A97" s="94"/>
      <c r="B97" s="95"/>
      <c r="C97" s="69"/>
      <c r="D97" t="s" s="70">
        <v>30</v>
      </c>
      <c r="E97" t="s" s="96">
        <v>188</v>
      </c>
      <c r="F97" s="95"/>
      <c r="G97" s="95"/>
      <c r="H97" s="95"/>
      <c r="I97" s="95"/>
      <c r="J97" s="95"/>
      <c r="K97" s="95"/>
      <c r="L97" s="95"/>
      <c r="M97" s="95"/>
      <c r="N97" s="97">
        <f>N5+N9+N13+N17+N21+N25+N29+N33+N37+N41+N45+N49+N53+N57+N61+N65+N69+N73+N77+N81+N85+N89+N93</f>
        <v>47.7195</v>
      </c>
      <c r="O97" s="74">
        <f>O5+O9+O13+O17+O21+O25+O29+O33+O37+O41+O45+O49+O53+O57+O61+O65+O69+O73+O77+O81+O85+O89+O93</f>
        <v>40.0295</v>
      </c>
      <c r="P97" s="74">
        <f>P5+P9+P13+P17+P21+P25+P29+P33+P37+P41+P45+P49+P53+P57+P61+P65+P69+P73+P77+P81+P85+P89+P93</f>
        <v>41.2895</v>
      </c>
      <c r="Q97" s="74">
        <f>Q5+Q9+Q13+Q17+Q21+Q25+Q29+Q33+Q37+Q41+Q45+Q49+Q53+Q57+Q61+Q65+Q69+Q73+Q77+Q81+Q85+Q89+Q93</f>
        <v>40.8895</v>
      </c>
      <c r="R97" s="74">
        <f>R5+R9+R13+R17+R21+R25+R29+R33+R37+R41+R45+R49+R53+R57+R61+R65+R69+R73+R77+R81+R85+R89+R93</f>
        <v>40.3595</v>
      </c>
      <c r="S97" s="75">
        <f>S5+S9+S13+S17+S21+S25+S29+S33+S37+S41+S45+S49+S53+S57+S61+S65+S69+S73+S77+S81+S85+S89+S93</f>
        <v>40.3595</v>
      </c>
      <c r="T97" s="98">
        <f>T5+T9+T13+T17+T21+T25+T29+T33+T37+T41+T45+T49+T53+T57+T61+T65+T69+T73+T77+T81+T85+T89+T93</f>
        <v>1</v>
      </c>
      <c r="U97" s="98">
        <f>U5+U9+U13+U17+U21+U25+U29+U33+U37+U41+U45+U49+U53+U57+U61+U65+U69+U73+U77+U81+U85+U89+U93</f>
        <v>1</v>
      </c>
      <c r="V97" s="98">
        <f>V5+V9+V13+V17+V21+V25+V29+V33+V37+V41+V45+V49+V53+V57+V61+V65+V69+V73+V77+V81+V85+V89+V93</f>
        <v>1</v>
      </c>
      <c r="W97" s="99">
        <f>W5+W9+W13+W17+W21+W25+W29+W33+W37+W41+W45+W49+W53+W57+W61+W65+W69+W73+W77+W81+W85+W89+W93</f>
        <v>1</v>
      </c>
      <c r="X97" s="100">
        <f>X5+X9+X13+X17+X21+X25+X29+X33+X37+X41+X45+X49+X53+X57+X61+X65+X69+X73+X77+X81+X85+X89+X93</f>
        <v>1</v>
      </c>
      <c r="Y97" s="101">
        <f>Y5+Y9+Y13+Y17+Y21+Y25+Y29+Y33+Y37+Y41+Y45+Y49+Y53+Y57+Y61+Y65+Y69+Y73+Y77+Y81+Y85+Y89+Y93</f>
        <v>1</v>
      </c>
    </row>
    <row r="98" ht="14.2" customHeight="1">
      <c r="A98" t="s" s="12">
        <v>189</v>
      </c>
      <c r="B98" t="s" s="102">
        <v>190</v>
      </c>
      <c r="C98" s="14"/>
      <c r="D98" s="15"/>
      <c r="E98" t="s" s="16">
        <v>191</v>
      </c>
      <c r="F98" s="81"/>
      <c r="G98" s="81"/>
      <c r="H98" s="81"/>
      <c r="I98" s="81"/>
      <c r="J98" s="81"/>
      <c r="K98" s="81"/>
      <c r="L98" s="81"/>
      <c r="M98" t="s" s="103">
        <v>192</v>
      </c>
      <c r="N98" s="104">
        <f>(N94-P94)/P94</f>
        <v>0.254019991806824</v>
      </c>
      <c r="O98" t="s" s="105">
        <v>193</v>
      </c>
      <c r="P98" s="106">
        <f>(O94-P94)/P94</f>
        <v>-0.0210968527420173</v>
      </c>
      <c r="Q98" s="107"/>
      <c r="R98" s="107"/>
      <c r="S98" s="108"/>
      <c r="T98" s="109"/>
      <c r="U98" s="110"/>
      <c r="V98" s="110"/>
      <c r="W98" s="110"/>
      <c r="X98" s="110"/>
      <c r="Y98" s="110"/>
    </row>
    <row r="99" ht="14.2" customHeight="1">
      <c r="A99" s="87"/>
      <c r="B99" s="88"/>
      <c r="C99" s="28"/>
      <c r="D99" t="s" s="29">
        <v>30</v>
      </c>
      <c r="E99" t="s" s="30">
        <v>194</v>
      </c>
      <c r="F99" s="88"/>
      <c r="G99" s="88"/>
      <c r="H99" s="88"/>
      <c r="I99" s="88"/>
      <c r="J99" s="88"/>
      <c r="K99" s="88"/>
      <c r="L99" s="88"/>
      <c r="M99" t="s" s="103">
        <v>192</v>
      </c>
      <c r="N99" s="111">
        <f>(N95-P95)/P95</f>
        <v>0.229367840736174</v>
      </c>
      <c r="O99" t="s" s="105">
        <v>193</v>
      </c>
      <c r="P99" s="112">
        <f>(O95-P95)/P95</f>
        <v>0.00921126194831379</v>
      </c>
      <c r="Q99" s="113"/>
      <c r="R99" s="113"/>
      <c r="S99" s="114"/>
      <c r="T99" s="115"/>
      <c r="U99" s="116"/>
      <c r="V99" s="116"/>
      <c r="W99" s="116"/>
      <c r="X99" s="116"/>
      <c r="Y99" s="116"/>
    </row>
    <row r="100" ht="14.2" customHeight="1">
      <c r="A100" s="87"/>
      <c r="B100" s="88"/>
      <c r="C100" s="40"/>
      <c r="D100" s="41"/>
      <c r="E100" t="s" s="30">
        <v>191</v>
      </c>
      <c r="F100" s="88"/>
      <c r="G100" s="88"/>
      <c r="H100" s="88"/>
      <c r="I100" s="88"/>
      <c r="J100" s="88"/>
      <c r="K100" s="88"/>
      <c r="L100" s="88"/>
      <c r="M100" t="s" s="103">
        <v>192</v>
      </c>
      <c r="N100" s="111">
        <f>(N96-P96)/P96</f>
        <v>0.168411217405818</v>
      </c>
      <c r="O100" t="s" s="105">
        <v>193</v>
      </c>
      <c r="P100" s="112">
        <f>(O96-P96)/P96</f>
        <v>0.00383869311113138</v>
      </c>
      <c r="Q100" s="113"/>
      <c r="R100" s="113"/>
      <c r="S100" s="114"/>
      <c r="T100" s="115"/>
      <c r="U100" s="116"/>
      <c r="V100" s="116"/>
      <c r="W100" s="116"/>
      <c r="X100" s="116"/>
      <c r="Y100" s="116"/>
    </row>
    <row r="101" ht="14.2" customHeight="1">
      <c r="A101" s="94"/>
      <c r="B101" s="95"/>
      <c r="C101" s="69"/>
      <c r="D101" t="s" s="70">
        <v>30</v>
      </c>
      <c r="E101" t="s" s="96">
        <v>194</v>
      </c>
      <c r="F101" s="95"/>
      <c r="G101" s="95"/>
      <c r="H101" s="95"/>
      <c r="I101" s="95"/>
      <c r="J101" s="95"/>
      <c r="K101" s="95"/>
      <c r="L101" s="95"/>
      <c r="M101" t="s" s="117">
        <v>192</v>
      </c>
      <c r="N101" s="118">
        <f>(N97-P97)/P97</f>
        <v>0.155729664926918</v>
      </c>
      <c r="O101" t="s" s="119">
        <v>193</v>
      </c>
      <c r="P101" s="120">
        <f>(O97-P97)/P97</f>
        <v>-0.0305162329405781</v>
      </c>
      <c r="Q101" s="121"/>
      <c r="R101" s="121"/>
      <c r="S101" s="122"/>
      <c r="T101" s="115"/>
      <c r="U101" s="116"/>
      <c r="V101" s="116"/>
      <c r="W101" s="116"/>
      <c r="X101" s="116"/>
      <c r="Y101" s="116"/>
    </row>
    <row r="103" ht="14.35" customHeight="1">
      <c r="Z103" t="s" s="124">
        <v>195</v>
      </c>
      <c r="AA103" t="s" s="124">
        <v>196</v>
      </c>
      <c r="AB103" t="s" s="124">
        <v>197</v>
      </c>
    </row>
    <row r="104" ht="14.35" customHeight="1">
      <c r="Z104" t="s" s="125">
        <v>198</v>
      </c>
      <c r="AA104" t="s" s="125">
        <v>199</v>
      </c>
      <c r="AB104" t="s" s="125">
        <v>200</v>
      </c>
    </row>
    <row r="105" ht="14.35" customHeight="1">
      <c r="Z105" t="s" s="125">
        <v>201</v>
      </c>
      <c r="AA105" t="s" s="125">
        <v>202</v>
      </c>
      <c r="AB105" s="126"/>
    </row>
    <row r="106" ht="14.35" customHeight="1">
      <c r="Z106" t="s" s="125">
        <v>203</v>
      </c>
      <c r="AA106" t="s" s="125">
        <v>204</v>
      </c>
      <c r="AB106" s="126"/>
    </row>
    <row r="107" ht="14.35" customHeight="1">
      <c r="Z107" t="s" s="125">
        <v>205</v>
      </c>
      <c r="AA107" t="s" s="125">
        <v>206</v>
      </c>
      <c r="AB107" s="126"/>
    </row>
    <row r="108" ht="14.35" customHeight="1">
      <c r="Z108" t="s" s="125">
        <v>207</v>
      </c>
      <c r="AA108" t="s" s="125">
        <v>208</v>
      </c>
      <c r="AB108" t="s" s="125">
        <v>209</v>
      </c>
    </row>
    <row r="109" ht="14.35" customHeight="1">
      <c r="Z109" t="s" s="125">
        <v>210</v>
      </c>
      <c r="AA109" t="s" s="125">
        <v>211</v>
      </c>
      <c r="AB109" t="s" s="125">
        <v>212</v>
      </c>
    </row>
    <row r="110" ht="14.35" customHeight="1">
      <c r="Z110" t="s" s="125">
        <v>213</v>
      </c>
      <c r="AA110" t="s" s="125">
        <v>214</v>
      </c>
      <c r="AB110" s="126"/>
    </row>
    <row r="111" ht="14.35" customHeight="1">
      <c r="Z111" t="s" s="125">
        <v>215</v>
      </c>
      <c r="AA111" t="s" s="125">
        <v>216</v>
      </c>
      <c r="AB111" t="s" s="125">
        <v>212</v>
      </c>
    </row>
    <row r="112" ht="14.35" customHeight="1">
      <c r="Z112" t="s" s="125">
        <v>217</v>
      </c>
      <c r="AA112" t="s" s="125">
        <v>218</v>
      </c>
      <c r="AB112" s="126"/>
    </row>
  </sheetData>
  <mergeCells count="131">
    <mergeCell ref="C78:C79"/>
    <mergeCell ref="C82:C83"/>
    <mergeCell ref="C86:C87"/>
    <mergeCell ref="C90:C91"/>
    <mergeCell ref="C58:C59"/>
    <mergeCell ref="C62:C63"/>
    <mergeCell ref="C66:C67"/>
    <mergeCell ref="C70:C71"/>
    <mergeCell ref="C74:C75"/>
    <mergeCell ref="C38:C39"/>
    <mergeCell ref="C42:C43"/>
    <mergeCell ref="C46:C47"/>
    <mergeCell ref="C50:C51"/>
    <mergeCell ref="C54:C55"/>
    <mergeCell ref="B42:B45"/>
    <mergeCell ref="B2:B5"/>
    <mergeCell ref="C4:C5"/>
    <mergeCell ref="B6:B9"/>
    <mergeCell ref="B10:B13"/>
    <mergeCell ref="B14:B17"/>
    <mergeCell ref="B18:B21"/>
    <mergeCell ref="C2:C3"/>
    <mergeCell ref="C10:C11"/>
    <mergeCell ref="C14:C15"/>
    <mergeCell ref="C18:C19"/>
    <mergeCell ref="C22:C23"/>
    <mergeCell ref="C26:C27"/>
    <mergeCell ref="C30:C31"/>
    <mergeCell ref="C34:C35"/>
    <mergeCell ref="B22:B25"/>
    <mergeCell ref="B26:B29"/>
    <mergeCell ref="B30:B33"/>
    <mergeCell ref="B34:B37"/>
    <mergeCell ref="B38:B41"/>
    <mergeCell ref="B82:B85"/>
    <mergeCell ref="B86:B89"/>
    <mergeCell ref="B46:B49"/>
    <mergeCell ref="B50:B53"/>
    <mergeCell ref="B54:B57"/>
    <mergeCell ref="B58:B61"/>
    <mergeCell ref="B62:B65"/>
    <mergeCell ref="B66:B69"/>
    <mergeCell ref="B90:B93"/>
    <mergeCell ref="C12:C13"/>
    <mergeCell ref="C16:C17"/>
    <mergeCell ref="B70:B73"/>
    <mergeCell ref="B74:B77"/>
    <mergeCell ref="B78:B81"/>
    <mergeCell ref="M14:M17"/>
    <mergeCell ref="M2:M5"/>
    <mergeCell ref="M6:M9"/>
    <mergeCell ref="M10:M13"/>
    <mergeCell ref="M62:M65"/>
    <mergeCell ref="M18:M21"/>
    <mergeCell ref="M22:M25"/>
    <mergeCell ref="M26:M29"/>
    <mergeCell ref="M30:M33"/>
    <mergeCell ref="M34:M37"/>
    <mergeCell ref="M38:M41"/>
    <mergeCell ref="M42:M45"/>
    <mergeCell ref="M46:M49"/>
    <mergeCell ref="M50:M53"/>
    <mergeCell ref="M54:M57"/>
    <mergeCell ref="M58:M61"/>
    <mergeCell ref="M90:M93"/>
    <mergeCell ref="M66:M69"/>
    <mergeCell ref="M70:M73"/>
    <mergeCell ref="M74:M77"/>
    <mergeCell ref="M78:M81"/>
    <mergeCell ref="M82:M85"/>
    <mergeCell ref="M86:M89"/>
    <mergeCell ref="A42:A45"/>
    <mergeCell ref="A2:A5"/>
    <mergeCell ref="A6:A9"/>
    <mergeCell ref="A10:A13"/>
    <mergeCell ref="A14:A17"/>
    <mergeCell ref="A18:A21"/>
    <mergeCell ref="A22:A25"/>
    <mergeCell ref="A26:A29"/>
    <mergeCell ref="A30:A33"/>
    <mergeCell ref="A34:A37"/>
    <mergeCell ref="A38:A41"/>
    <mergeCell ref="A82:A85"/>
    <mergeCell ref="A86:A89"/>
    <mergeCell ref="A46:A49"/>
    <mergeCell ref="A50:A53"/>
    <mergeCell ref="A54:A57"/>
    <mergeCell ref="A58:A61"/>
    <mergeCell ref="A62:A65"/>
    <mergeCell ref="A66:A69"/>
    <mergeCell ref="A90:A93"/>
    <mergeCell ref="A70:A73"/>
    <mergeCell ref="A74:A77"/>
    <mergeCell ref="A78:A81"/>
    <mergeCell ref="C6:C7"/>
    <mergeCell ref="C8:C9"/>
    <mergeCell ref="C20:C21"/>
    <mergeCell ref="C24:C25"/>
    <mergeCell ref="C28:C29"/>
    <mergeCell ref="C32:C33"/>
    <mergeCell ref="C36:C37"/>
    <mergeCell ref="C40:C41"/>
    <mergeCell ref="C44:C45"/>
    <mergeCell ref="C48:C49"/>
    <mergeCell ref="C52:C53"/>
    <mergeCell ref="C56:C57"/>
    <mergeCell ref="C60:C61"/>
    <mergeCell ref="C64:C65"/>
    <mergeCell ref="C68:C69"/>
    <mergeCell ref="C72:C73"/>
    <mergeCell ref="C76:C77"/>
    <mergeCell ref="C80:C81"/>
    <mergeCell ref="C84:C85"/>
    <mergeCell ref="C88:C89"/>
    <mergeCell ref="C92:C93"/>
    <mergeCell ref="C94:C95"/>
    <mergeCell ref="C96:C97"/>
    <mergeCell ref="B94:B97"/>
    <mergeCell ref="A94:A97"/>
    <mergeCell ref="E94:M94"/>
    <mergeCell ref="E95:M95"/>
    <mergeCell ref="E96:M96"/>
    <mergeCell ref="E97:M97"/>
    <mergeCell ref="C98:C99"/>
    <mergeCell ref="C100:C101"/>
    <mergeCell ref="B98:B101"/>
    <mergeCell ref="A98:A101"/>
    <mergeCell ref="E98:L98"/>
    <mergeCell ref="E101:L101"/>
    <mergeCell ref="E100:L100"/>
    <mergeCell ref="E99:L99"/>
  </mergeCells>
  <conditionalFormatting sqref="G4:L5 N4:Y5 G8:L12 N8:Y9 N10:S13 T12:Y13 G13:L13 G16:L17 N16:Y17 G20:L21 T20:Y21 G24:L28 N24:Y25 N26:S29 T28:Y29 G29:L29 N31:S33 G32:L33 T32:Y33 G36:L37 N36:Y37 G40:L44 N40:Y41 N42:S45 T44:Y45 G45:L45 N47:S49 G48:L49 T48:Y49 G52:L53 T52:Y53 G56:L57 N56:Y57 G60:L61 T60:Y61 K62:L62 G64:L65 N64:Y65 G68:L69 N68:Y69 G72:L73 N72:V73 X72:Y72 W73:Y73 G76:L80 N76:Y77 N78:S81 T80:Y81 G81:L81 G84:L85 T84:Y85 G88:L89 N88:Y89 G92:L93 T92:Y93">
    <cfRule type="cellIs" dxfId="0" priority="1" operator="lessThan" stopIfTrue="1">
      <formula>0</formula>
    </cfRule>
  </conditionalFormatting>
  <pageMargins left="0.75" right="0.75" top="1" bottom="1" header="0.5" footer="0.5"/>
  <pageSetup firstPageNumber="1" fitToHeight="1" fitToWidth="1" scale="89" useFirstPageNumber="0" orientation="portrait" pageOrder="overThenDown"/>
  <headerFooter>
    <oddFooter>&amp;C&amp;"Helvetica,Regular"&amp;12&amp;K000000&amp;P</oddFooter>
  </headerFooter>
  <drawing r:id="rId1"/>
  <legacyDrawing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